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Wrigh\Dropbox\. Wright-Gobbi Properties\0-Todd\Website - Layout - GW\"/>
    </mc:Choice>
  </mc:AlternateContent>
  <xr:revisionPtr revIDLastSave="0" documentId="13_ncr:1_{9C2D5049-BCF6-43D2-8671-680B2F1251AB}" xr6:coauthVersionLast="47" xr6:coauthVersionMax="47" xr10:uidLastSave="{00000000-0000-0000-0000-000000000000}"/>
  <bookViews>
    <workbookView xWindow="-108" yWindow="-108" windowWidth="23256" windowHeight="12456" tabRatio="763" xr2:uid="{4FDFF40C-751A-484C-BA9C-CDAD8453ABF8}"/>
  </bookViews>
  <sheets>
    <sheet name="Inputs" sheetId="1" r:id="rId1"/>
    <sheet name="Outputs" sheetId="1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M90" i="1"/>
  <c r="M69" i="1"/>
  <c r="M68" i="1"/>
  <c r="M67" i="1"/>
  <c r="M70" i="1" s="1"/>
  <c r="E68" i="1" l="1"/>
  <c r="D79" i="1" s="1"/>
  <c r="L71" i="1"/>
  <c r="O5" i="17" s="1"/>
  <c r="L73" i="1"/>
  <c r="O7" i="17" s="1"/>
  <c r="D67" i="1"/>
  <c r="H67" i="1"/>
  <c r="D25" i="1"/>
  <c r="D14" i="1"/>
  <c r="L72" i="1" s="1"/>
  <c r="D26" i="1"/>
  <c r="D20" i="1"/>
  <c r="D21" i="1"/>
  <c r="S6" i="17"/>
  <c r="B67" i="1" l="1"/>
  <c r="F79" i="1"/>
  <c r="E79" i="1"/>
  <c r="O6" i="17"/>
  <c r="O4" i="17" s="1"/>
  <c r="O13" i="17"/>
  <c r="D27" i="1"/>
  <c r="D22" i="1"/>
  <c r="H69" i="1" l="1"/>
  <c r="K68" i="1" s="1"/>
  <c r="G79" i="1"/>
  <c r="H68" i="1"/>
  <c r="K67" i="1" s="1"/>
  <c r="O12" i="17" l="1"/>
  <c r="H70" i="1"/>
  <c r="K69" i="1" s="1"/>
  <c r="B69" i="1"/>
  <c r="S12" i="17" s="1"/>
  <c r="O11" i="17"/>
  <c r="D80" i="1"/>
  <c r="O10" i="17" l="1"/>
  <c r="B68" i="1"/>
  <c r="S13" i="17" s="1"/>
  <c r="E80" i="1"/>
  <c r="F80" i="1"/>
  <c r="S5" i="17"/>
  <c r="G80" i="1" l="1"/>
  <c r="D81" i="1" s="1"/>
  <c r="E81" i="1" l="1"/>
  <c r="F81" i="1"/>
  <c r="G81" i="1" l="1"/>
  <c r="D82" i="1" s="1"/>
  <c r="E82" i="1" l="1"/>
  <c r="F82" i="1"/>
  <c r="G82" i="1" l="1"/>
  <c r="D83" i="1" s="1"/>
  <c r="E83" i="1" l="1"/>
  <c r="F83" i="1"/>
  <c r="G83" i="1" l="1"/>
  <c r="D84" i="1" s="1"/>
  <c r="E84" i="1" l="1"/>
  <c r="F84" i="1"/>
  <c r="G84" i="1" l="1"/>
  <c r="D85" i="1" s="1"/>
  <c r="E85" i="1" s="1"/>
  <c r="F85" i="1" l="1"/>
  <c r="G85" i="1" s="1"/>
  <c r="D86" i="1" s="1"/>
  <c r="E86" i="1" l="1"/>
  <c r="F86" i="1"/>
  <c r="G86" i="1" l="1"/>
  <c r="D87" i="1" s="1"/>
  <c r="E87" i="1" s="1"/>
  <c r="F87" i="1" l="1"/>
  <c r="G87" i="1" s="1"/>
  <c r="D88" i="1" s="1"/>
  <c r="E88" i="1" s="1"/>
  <c r="F88" i="1" l="1"/>
  <c r="G88" i="1" s="1"/>
  <c r="D89" i="1" s="1"/>
  <c r="E89" i="1" s="1"/>
  <c r="F89" i="1" l="1"/>
  <c r="G89" i="1" s="1"/>
  <c r="D90" i="1" s="1"/>
  <c r="F90" i="1" l="1"/>
  <c r="H90" i="1" s="1"/>
  <c r="E90" i="1"/>
  <c r="G90" i="1" l="1"/>
  <c r="I90" i="1" s="1"/>
  <c r="S7" i="17" s="1"/>
  <c r="S4" i="17" s="1"/>
  <c r="S11" i="17" s="1"/>
</calcChain>
</file>

<file path=xl/sharedStrings.xml><?xml version="1.0" encoding="utf-8"?>
<sst xmlns="http://schemas.openxmlformats.org/spreadsheetml/2006/main" count="97" uniqueCount="82">
  <si>
    <t>Debt</t>
  </si>
  <si>
    <t>Value</t>
  </si>
  <si>
    <t>Rent</t>
  </si>
  <si>
    <t>Expenses</t>
  </si>
  <si>
    <t>PITI</t>
  </si>
  <si>
    <t>Cash Flow</t>
  </si>
  <si>
    <t>Rents</t>
  </si>
  <si>
    <t>EQUITY:</t>
  </si>
  <si>
    <t>DCR:</t>
  </si>
  <si>
    <t>Cash Flow %:</t>
  </si>
  <si>
    <t>Insurance:</t>
  </si>
  <si>
    <t>Property Tax:</t>
  </si>
  <si>
    <t>ORIGINAL PORTFOLIO</t>
  </si>
  <si>
    <t>Property Management:</t>
  </si>
  <si>
    <t>Repairs &amp; Maintenance:</t>
  </si>
  <si>
    <t>Utilities:</t>
  </si>
  <si>
    <t>PROPERTY INFORMATION</t>
  </si>
  <si>
    <t>HOA &amp; Other:</t>
  </si>
  <si>
    <t xml:space="preserve">Tax &amp; Insurance Payment: </t>
  </si>
  <si>
    <t>Appreciation</t>
  </si>
  <si>
    <t>annual</t>
  </si>
  <si>
    <t>Maintenance Estimate:</t>
  </si>
  <si>
    <t>Interest Rate:</t>
  </si>
  <si>
    <t>ASSUMPTIONS</t>
  </si>
  <si>
    <t>Loan Term (Yrs):</t>
  </si>
  <si>
    <t>Appreciation Growth:</t>
  </si>
  <si>
    <t>Down Payment</t>
  </si>
  <si>
    <t>Reserves</t>
  </si>
  <si>
    <t>Reserves to Hold:</t>
  </si>
  <si>
    <t>Property Address:</t>
  </si>
  <si>
    <t>Purchase Price:</t>
  </si>
  <si>
    <t>Estimated Rents:</t>
  </si>
  <si>
    <t>Loan Paydown</t>
  </si>
  <si>
    <t>PROPERTY 1</t>
  </si>
  <si>
    <t>Year</t>
  </si>
  <si>
    <t>Month</t>
  </si>
  <si>
    <t>Starting Balance</t>
  </si>
  <si>
    <t>Payment</t>
  </si>
  <si>
    <t>Interest</t>
  </si>
  <si>
    <t>Principle</t>
  </si>
  <si>
    <t>Annual Interest Expense</t>
  </si>
  <si>
    <t>Annual Equity Growth</t>
  </si>
  <si>
    <t>Estimated Repairs:</t>
  </si>
  <si>
    <t>Annual Payment</t>
  </si>
  <si>
    <t>Property Tax Rate:</t>
  </si>
  <si>
    <t>Management Fee:</t>
  </si>
  <si>
    <t>PROPERTY NUMBERS</t>
  </si>
  <si>
    <t>Monthly Expenses:</t>
  </si>
  <si>
    <t>LOAN TERMS</t>
  </si>
  <si>
    <t>PROPERTY TERMS</t>
  </si>
  <si>
    <t>Closing Costs:</t>
  </si>
  <si>
    <t>Repairs to prepare to rent.</t>
  </si>
  <si>
    <t>Estimated Closing Costs:</t>
  </si>
  <si>
    <t>Monthly Payment</t>
  </si>
  <si>
    <t>Cash Requirements</t>
  </si>
  <si>
    <t>Closing &amp; Repairs</t>
  </si>
  <si>
    <t>Reserves to hold after close.</t>
  </si>
  <si>
    <t>MONTHLY EXPENSE ESTIMATE</t>
  </si>
  <si>
    <t>insurance:</t>
  </si>
  <si>
    <t>Closing Costs &amp; Repairs</t>
  </si>
  <si>
    <t>Loan, Taxes &amp; Insurance</t>
  </si>
  <si>
    <t>(PITI)</t>
  </si>
  <si>
    <t>Gross Rents</t>
  </si>
  <si>
    <t>Cash Flow %</t>
  </si>
  <si>
    <t>Return on Investment</t>
  </si>
  <si>
    <t>Debt Coverage Ratio</t>
  </si>
  <si>
    <t>(ROI)</t>
  </si>
  <si>
    <t>(DCR)</t>
  </si>
  <si>
    <t>PROPERTY EVALUATION</t>
  </si>
  <si>
    <t xml:space="preserve">MONTHLY CASH FLOW  </t>
  </si>
  <si>
    <t xml:space="preserve">ANNUAL RETURNS  </t>
  </si>
  <si>
    <t xml:space="preserve"> RETURN METRICS  </t>
  </si>
  <si>
    <t>Annual</t>
  </si>
  <si>
    <t>TAX &amp; INSURANCE</t>
  </si>
  <si>
    <t>% of Rents</t>
  </si>
  <si>
    <t>% of Price</t>
  </si>
  <si>
    <t xml:space="preserve">MONEY NEEDED  </t>
  </si>
  <si>
    <t>Down Payment:</t>
  </si>
  <si>
    <t>Akron OH</t>
  </si>
  <si>
    <t>www.GobbiWright.com</t>
  </si>
  <si>
    <t>Fill in the Green Cells</t>
  </si>
  <si>
    <t>% Down Payment: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</si>
</sst>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0.0%"/>
    <numFmt numFmtId="166" formatCode="&quot;$&quot;#,##0.00"/>
  </numFmts>
  <fonts count="3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9" tint="-0.249977111117893"/>
      <name val="Arial Black"/>
      <family val="2"/>
    </font>
    <font>
      <b/>
      <u/>
      <sz val="14"/>
      <color theme="9" tint="-0.249977111117893"/>
      <name val="Arial Black"/>
      <family val="2"/>
    </font>
    <font>
      <b/>
      <u/>
      <sz val="14"/>
      <color theme="9"/>
      <name val="Arial Black"/>
      <family val="2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22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u/>
      <sz val="14"/>
      <color theme="9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Arial Narrow"/>
      <family val="2"/>
    </font>
    <font>
      <b/>
      <sz val="11"/>
      <color theme="4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sz val="12"/>
      <name val="Arial Narrow"/>
      <family val="2"/>
    </font>
    <font>
      <sz val="14"/>
      <color theme="1"/>
      <name val="Arial Narrow"/>
      <family val="2"/>
    </font>
    <font>
      <b/>
      <u/>
      <sz val="16"/>
      <color theme="1"/>
      <name val="Arial Narrow"/>
      <family val="2"/>
    </font>
    <font>
      <b/>
      <sz val="14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7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166" fontId="0" fillId="0" borderId="0" xfId="0" applyNumberFormat="1" applyAlignment="1">
      <alignment horizontal="center"/>
    </xf>
    <xf numFmtId="166" fontId="0" fillId="0" borderId="9" xfId="0" applyNumberForma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0" fillId="0" borderId="9" xfId="0" applyBorder="1"/>
    <xf numFmtId="0" fontId="7" fillId="0" borderId="9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166" fontId="0" fillId="4" borderId="12" xfId="0" applyNumberFormat="1" applyFill="1" applyBorder="1" applyAlignment="1">
      <alignment horizontal="center"/>
    </xf>
    <xf numFmtId="8" fontId="0" fillId="4" borderId="12" xfId="0" applyNumberFormat="1" applyFill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4" fontId="4" fillId="3" borderId="9" xfId="0" applyNumberFormat="1" applyFont="1" applyFill="1" applyBorder="1" applyAlignment="1">
      <alignment horizontal="center" vertical="center"/>
    </xf>
    <xf numFmtId="10" fontId="4" fillId="5" borderId="9" xfId="0" applyNumberFormat="1" applyFont="1" applyFill="1" applyBorder="1" applyAlignment="1">
      <alignment horizontal="center" vertical="center"/>
    </xf>
    <xf numFmtId="9" fontId="4" fillId="5" borderId="9" xfId="0" applyNumberFormat="1" applyFont="1" applyFill="1" applyBorder="1" applyAlignment="1">
      <alignment horizontal="center" vertical="center"/>
    </xf>
    <xf numFmtId="3" fontId="4" fillId="5" borderId="9" xfId="0" applyNumberFormat="1" applyFont="1" applyFill="1" applyBorder="1" applyAlignment="1">
      <alignment horizontal="center" vertical="center"/>
    </xf>
    <xf numFmtId="165" fontId="4" fillId="5" borderId="9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1" fillId="0" borderId="9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164" fontId="8" fillId="0" borderId="0" xfId="0" applyNumberFormat="1" applyFont="1" applyAlignment="1">
      <alignment horizontal="left" vertical="center"/>
    </xf>
    <xf numFmtId="164" fontId="0" fillId="0" borderId="0" xfId="0" applyNumberFormat="1"/>
    <xf numFmtId="0" fontId="5" fillId="0" borderId="0" xfId="0" applyFont="1" applyAlignment="1">
      <alignment horizontal="right"/>
    </xf>
    <xf numFmtId="164" fontId="5" fillId="0" borderId="0" xfId="0" applyNumberFormat="1" applyFont="1"/>
    <xf numFmtId="164" fontId="0" fillId="0" borderId="0" xfId="0" applyNumberFormat="1" applyAlignment="1">
      <alignment horizontal="center"/>
    </xf>
    <xf numFmtId="6" fontId="5" fillId="0" borderId="0" xfId="0" applyNumberFormat="1" applyFont="1"/>
    <xf numFmtId="0" fontId="5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15" fillId="2" borderId="0" xfId="0" applyFont="1" applyFill="1"/>
    <xf numFmtId="0" fontId="16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9" fontId="0" fillId="0" borderId="0" xfId="0" applyNumberFormat="1"/>
    <xf numFmtId="0" fontId="24" fillId="0" borderId="0" xfId="0" applyFont="1"/>
    <xf numFmtId="0" fontId="5" fillId="0" borderId="0" xfId="0" applyFont="1" applyAlignment="1">
      <alignment horizontal="left"/>
    </xf>
    <xf numFmtId="2" fontId="0" fillId="0" borderId="0" xfId="0" applyNumberFormat="1"/>
    <xf numFmtId="164" fontId="1" fillId="0" borderId="14" xfId="0" applyNumberFormat="1" applyFont="1" applyBorder="1" applyAlignment="1">
      <alignment horizontal="center" vertical="center"/>
    </xf>
    <xf numFmtId="9" fontId="4" fillId="3" borderId="9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164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28" fillId="0" borderId="12" xfId="0" applyNumberFormat="1" applyFont="1" applyBorder="1" applyAlignment="1">
      <alignment horizontal="center" vertical="center"/>
    </xf>
    <xf numFmtId="10" fontId="30" fillId="0" borderId="0" xfId="0" applyNumberFormat="1" applyFont="1" applyAlignment="1">
      <alignment horizontal="center" vertical="center"/>
    </xf>
    <xf numFmtId="164" fontId="31" fillId="0" borderId="0" xfId="0" applyNumberFormat="1" applyFont="1" applyAlignment="1">
      <alignment horizontal="right" vertical="center"/>
    </xf>
    <xf numFmtId="6" fontId="28" fillId="0" borderId="9" xfId="0" applyNumberFormat="1" applyFont="1" applyBorder="1" applyAlignment="1">
      <alignment horizontal="center" vertical="center"/>
    </xf>
    <xf numFmtId="164" fontId="28" fillId="0" borderId="9" xfId="0" applyNumberFormat="1" applyFont="1" applyBorder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9" fontId="25" fillId="0" borderId="0" xfId="0" applyNumberFormat="1" applyFont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34" fillId="0" borderId="0" xfId="0" applyFont="1" applyAlignment="1">
      <alignment horizontal="right" vertical="center"/>
    </xf>
    <xf numFmtId="164" fontId="32" fillId="0" borderId="0" xfId="0" applyNumberFormat="1" applyFont="1" applyAlignment="1">
      <alignment horizontal="right" vertical="center"/>
    </xf>
    <xf numFmtId="164" fontId="28" fillId="0" borderId="0" xfId="0" applyNumberFormat="1" applyFont="1" applyAlignment="1">
      <alignment vertical="center"/>
    </xf>
    <xf numFmtId="164" fontId="34" fillId="0" borderId="0" xfId="0" applyNumberFormat="1" applyFont="1" applyAlignment="1">
      <alignment horizontal="right" vertical="center"/>
    </xf>
    <xf numFmtId="165" fontId="28" fillId="0" borderId="9" xfId="0" applyNumberFormat="1" applyFont="1" applyBorder="1" applyAlignment="1">
      <alignment horizontal="center" vertical="center"/>
    </xf>
    <xf numFmtId="2" fontId="28" fillId="0" borderId="9" xfId="0" applyNumberFormat="1" applyFont="1" applyBorder="1" applyAlignment="1">
      <alignment horizontal="center" vertical="center"/>
    </xf>
    <xf numFmtId="0" fontId="35" fillId="0" borderId="2" xfId="0" applyFont="1" applyBorder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19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horizontal="right" vertical="center" wrapText="1"/>
    </xf>
    <xf numFmtId="0" fontId="0" fillId="0" borderId="6" xfId="0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64" fontId="32" fillId="0" borderId="10" xfId="0" applyNumberFormat="1" applyFont="1" applyBorder="1" applyAlignment="1">
      <alignment horizontal="center" vertical="center"/>
    </xf>
    <xf numFmtId="6" fontId="32" fillId="0" borderId="10" xfId="0" applyNumberFormat="1" applyFont="1" applyBorder="1" applyAlignment="1">
      <alignment horizontal="center" vertical="center"/>
    </xf>
    <xf numFmtId="165" fontId="32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36" fillId="0" borderId="11" xfId="0" applyFont="1" applyBorder="1" applyAlignment="1">
      <alignment horizontal="left" vertical="center"/>
    </xf>
    <xf numFmtId="0" fontId="1" fillId="0" borderId="5" xfId="0" applyFont="1" applyBorder="1" applyAlignment="1">
      <alignment horizontal="center" textRotation="90"/>
    </xf>
    <xf numFmtId="0" fontId="38" fillId="0" borderId="0" xfId="1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right" vertical="center"/>
    </xf>
    <xf numFmtId="0" fontId="19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5" xfId="0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3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164" fontId="18" fillId="0" borderId="0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left" vertical="center"/>
    </xf>
    <xf numFmtId="164" fontId="8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2700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F4E5-4173-A6BE-F55EE9A21AD9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98154837631283"/>
                      <c:h val="8.523289585733852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4E5-4173-A6BE-F55EE9A21A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Inputs!$D$66:$E$66</c:f>
              <c:strCache>
                <c:ptCount val="2"/>
                <c:pt idx="0">
                  <c:v>Value</c:v>
                </c:pt>
                <c:pt idx="1">
                  <c:v>Debt</c:v>
                </c:pt>
              </c:strCache>
            </c:strRef>
          </c:cat>
          <c:val>
            <c:numRef>
              <c:f>Inputs!$D$67:$E$67</c:f>
              <c:numCache>
                <c:formatCode>"$"#,##0</c:formatCode>
                <c:ptCount val="2"/>
                <c:pt idx="0">
                  <c:v>145000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E5-4173-A6BE-F55EE9A21AD9}"/>
            </c:ext>
          </c:extLst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4E5-4173-A6BE-F55EE9A21AD9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767091839591473"/>
                      <c:h val="0.114606895878771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4E5-4173-A6BE-F55EE9A21A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Inputs!$D$66:$E$66</c:f>
              <c:strCache>
                <c:ptCount val="2"/>
                <c:pt idx="0">
                  <c:v>Value</c:v>
                </c:pt>
                <c:pt idx="1">
                  <c:v>Debt</c:v>
                </c:pt>
              </c:strCache>
            </c:strRef>
          </c:cat>
          <c:val>
            <c:numRef>
              <c:f>Inputs!$D$68:$E$68</c:f>
              <c:numCache>
                <c:formatCode>"$"#,##0</c:formatCode>
                <c:ptCount val="2"/>
                <c:pt idx="1">
                  <c:v>101500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E5-4173-A6BE-F55EE9A21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23974447"/>
        <c:axId val="523980271"/>
      </c:barChart>
      <c:catAx>
        <c:axId val="523974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980271"/>
        <c:crosses val="autoZero"/>
        <c:auto val="1"/>
        <c:lblAlgn val="ctr"/>
        <c:lblOffset val="100"/>
        <c:noMultiLvlLbl val="0"/>
      </c:catAx>
      <c:valAx>
        <c:axId val="523980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974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Inputs!$J$67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strRef>
              <c:f>Inputs!$K$66:$L$66</c:f>
              <c:strCache>
                <c:ptCount val="2"/>
                <c:pt idx="0">
                  <c:v>Rents</c:v>
                </c:pt>
                <c:pt idx="1">
                  <c:v>Cash Requirements</c:v>
                </c:pt>
              </c:strCache>
            </c:strRef>
          </c:cat>
          <c:val>
            <c:numRef>
              <c:f>Inputs!$K$67:$L$67</c:f>
              <c:numCache>
                <c:formatCode>General</c:formatCode>
                <c:ptCount val="2"/>
                <c:pt idx="0" formatCode="&quot;$&quot;#,##0">
                  <c:v>2977.92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86-4EA3-B244-CC58305CA5D5}"/>
            </c:ext>
          </c:extLst>
        </c:ser>
        <c:ser>
          <c:idx val="1"/>
          <c:order val="1"/>
          <c:tx>
            <c:strRef>
              <c:f>Inputs!$J$68</c:f>
              <c:strCache>
                <c:ptCount val="1"/>
                <c:pt idx="0">
                  <c:v>PITI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strRef>
              <c:f>Inputs!$K$66:$L$66</c:f>
              <c:strCache>
                <c:ptCount val="2"/>
                <c:pt idx="0">
                  <c:v>Rents</c:v>
                </c:pt>
                <c:pt idx="1">
                  <c:v>Cash Requirements</c:v>
                </c:pt>
              </c:strCache>
            </c:strRef>
          </c:cat>
          <c:val>
            <c:numRef>
              <c:f>Inputs!$K$68:$L$68</c:f>
              <c:numCache>
                <c:formatCode>General</c:formatCode>
                <c:ptCount val="2"/>
                <c:pt idx="0" formatCode="&quot;$&quot;#,##0">
                  <c:v>10128.384391282452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86-4EA3-B244-CC58305CA5D5}"/>
            </c:ext>
          </c:extLst>
        </c:ser>
        <c:ser>
          <c:idx val="2"/>
          <c:order val="2"/>
          <c:tx>
            <c:strRef>
              <c:f>Inputs!$J$69</c:f>
              <c:strCache>
                <c:ptCount val="1"/>
                <c:pt idx="0">
                  <c:v>Cash Flow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Inputs!$K$66:$L$66</c:f>
              <c:strCache>
                <c:ptCount val="2"/>
                <c:pt idx="0">
                  <c:v>Rents</c:v>
                </c:pt>
                <c:pt idx="1">
                  <c:v>Cash Requirements</c:v>
                </c:pt>
              </c:strCache>
            </c:strRef>
          </c:cat>
          <c:val>
            <c:numRef>
              <c:f>Inputs!$K$69:$L$69</c:f>
              <c:numCache>
                <c:formatCode>General</c:formatCode>
                <c:ptCount val="2"/>
                <c:pt idx="0" formatCode="&quot;$&quot;#,##0">
                  <c:v>11709.695608717549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86-4EA3-B244-CC58305CA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7145872"/>
        <c:axId val="497140112"/>
      </c:barChart>
      <c:barChart>
        <c:barDir val="col"/>
        <c:grouping val="stacked"/>
        <c:varyColors val="0"/>
        <c:ser>
          <c:idx val="4"/>
          <c:order val="3"/>
          <c:tx>
            <c:strRef>
              <c:f>Inputs!$J$71</c:f>
              <c:strCache>
                <c:ptCount val="1"/>
                <c:pt idx="0">
                  <c:v>Down Payment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strRef>
              <c:f>Inputs!$K$66:$L$66</c:f>
              <c:strCache>
                <c:ptCount val="2"/>
                <c:pt idx="0">
                  <c:v>Rents</c:v>
                </c:pt>
                <c:pt idx="1">
                  <c:v>Cash Requirements</c:v>
                </c:pt>
              </c:strCache>
            </c:strRef>
          </c:cat>
          <c:val>
            <c:numRef>
              <c:f>Inputs!$K$71:$L$71</c:f>
              <c:numCache>
                <c:formatCode>"$"#,##0</c:formatCode>
                <c:ptCount val="2"/>
                <c:pt idx="0" formatCode="General">
                  <c:v>#N/A</c:v>
                </c:pt>
                <c:pt idx="1">
                  <c:v>43500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86-4EA3-B244-CC58305CA5D5}"/>
            </c:ext>
          </c:extLst>
        </c:ser>
        <c:ser>
          <c:idx val="5"/>
          <c:order val="4"/>
          <c:tx>
            <c:strRef>
              <c:f>Inputs!$J$72</c:f>
              <c:strCache>
                <c:ptCount val="1"/>
                <c:pt idx="0">
                  <c:v>Closing &amp; Repairs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strRef>
              <c:f>Inputs!$K$66:$L$66</c:f>
              <c:strCache>
                <c:ptCount val="2"/>
                <c:pt idx="0">
                  <c:v>Rents</c:v>
                </c:pt>
                <c:pt idx="1">
                  <c:v>Cash Requirements</c:v>
                </c:pt>
              </c:strCache>
            </c:strRef>
          </c:cat>
          <c:val>
            <c:numRef>
              <c:f>Inputs!$K$72:$L$72</c:f>
              <c:numCache>
                <c:formatCode>"$"#,##0</c:formatCode>
                <c:ptCount val="2"/>
                <c:pt idx="0" formatCode="General">
                  <c:v>#N/A</c:v>
                </c:pt>
                <c:pt idx="1">
                  <c:v>2900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86-4EA3-B244-CC58305CA5D5}"/>
            </c:ext>
          </c:extLst>
        </c:ser>
        <c:ser>
          <c:idx val="6"/>
          <c:order val="5"/>
          <c:tx>
            <c:strRef>
              <c:f>Inputs!$J$73</c:f>
              <c:strCache>
                <c:ptCount val="1"/>
                <c:pt idx="0">
                  <c:v>Reserves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Inputs!$K$66:$L$66</c:f>
              <c:strCache>
                <c:ptCount val="2"/>
                <c:pt idx="0">
                  <c:v>Rents</c:v>
                </c:pt>
                <c:pt idx="1">
                  <c:v>Cash Requirements</c:v>
                </c:pt>
              </c:strCache>
            </c:strRef>
          </c:cat>
          <c:val>
            <c:numRef>
              <c:f>Inputs!$K$73:$L$73</c:f>
              <c:numCache>
                <c:formatCode>"$"#,##0</c:formatCode>
                <c:ptCount val="2"/>
                <c:pt idx="0" formatCode="General">
                  <c:v>#N/A</c:v>
                </c:pt>
                <c:pt idx="1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86-4EA3-B244-CC58305CA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6282320"/>
        <c:axId val="496274640"/>
      </c:barChart>
      <c:catAx>
        <c:axId val="49714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40112"/>
        <c:crosses val="autoZero"/>
        <c:auto val="1"/>
        <c:lblAlgn val="ctr"/>
        <c:lblOffset val="100"/>
        <c:noMultiLvlLbl val="0"/>
      </c:catAx>
      <c:valAx>
        <c:axId val="49714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45872"/>
        <c:crosses val="autoZero"/>
        <c:crossBetween val="between"/>
      </c:valAx>
      <c:valAx>
        <c:axId val="496274640"/>
        <c:scaling>
          <c:orientation val="minMax"/>
        </c:scaling>
        <c:delete val="0"/>
        <c:axPos val="r"/>
        <c:numFmt formatCode="&quot;$&quot;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282320"/>
        <c:crosses val="max"/>
        <c:crossBetween val="between"/>
      </c:valAx>
      <c:catAx>
        <c:axId val="496282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627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80683</xdr:colOff>
      <xdr:row>7</xdr:row>
      <xdr:rowOff>17929</xdr:rowOff>
    </xdr:from>
    <xdr:to>
      <xdr:col>19</xdr:col>
      <xdr:colOff>119216</xdr:colOff>
      <xdr:row>16</xdr:row>
      <xdr:rowOff>42984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DDDD59-5EA4-4619-A85D-D491B7A9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9271" y="1246094"/>
          <a:ext cx="3857498" cy="1844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109535</xdr:colOff>
      <xdr:row>3</xdr:row>
      <xdr:rowOff>52383</xdr:rowOff>
    </xdr:from>
    <xdr:to>
      <xdr:col>4</xdr:col>
      <xdr:colOff>66675</xdr:colOff>
      <xdr:row>17</xdr:row>
      <xdr:rowOff>27215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C3D35D-3DC8-4B63-90DB-D82D541392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272140</xdr:colOff>
      <xdr:row>3</xdr:row>
      <xdr:rowOff>27215</xdr:rowOff>
    </xdr:from>
    <xdr:to>
      <xdr:col>9</xdr:col>
      <xdr:colOff>503465</xdr:colOff>
      <xdr:row>17</xdr:row>
      <xdr:rowOff>176893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5CD7A1-66DC-427A-9FDE-816BCE2DE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304799</xdr:colOff>
      <xdr:row>1</xdr:row>
      <xdr:rowOff>195941</xdr:rowOff>
    </xdr:from>
    <xdr:to>
      <xdr:col>24</xdr:col>
      <xdr:colOff>493811</xdr:colOff>
      <xdr:row>8</xdr:row>
      <xdr:rowOff>5203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9778517-E53A-F0AE-509E-71635B6B5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7199" y="391884"/>
          <a:ext cx="3857498" cy="1844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obbiwright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obbiwrigh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AE051-B0FE-4918-93C5-DF4FC8CFFE63}">
  <sheetPr codeName="Sheet21"/>
  <dimension ref="A1:P224"/>
  <sheetViews>
    <sheetView showGridLines="0" tabSelected="1" zoomScale="85" zoomScaleNormal="85" workbookViewId="0">
      <selection activeCell="J18" sqref="J18"/>
    </sheetView>
  </sheetViews>
  <sheetFormatPr defaultColWidth="9.109375" defaultRowHeight="15.6" x14ac:dyDescent="0.3"/>
  <cols>
    <col min="1" max="1" width="23" style="29" customWidth="1"/>
    <col min="2" max="2" width="16.44140625" style="29" customWidth="1"/>
    <col min="3" max="3" width="6.44140625" style="56" customWidth="1"/>
    <col min="4" max="4" width="22.6640625" style="29" customWidth="1"/>
    <col min="5" max="5" width="13.5546875" style="29" customWidth="1"/>
    <col min="6" max="6" width="13.44140625" style="29" customWidth="1"/>
    <col min="7" max="7" width="11.33203125" style="56" customWidth="1"/>
    <col min="8" max="8" width="7.6640625" style="29" customWidth="1"/>
    <col min="9" max="9" width="6.6640625" style="29" customWidth="1"/>
    <col min="10" max="10" width="18.109375" style="29" customWidth="1"/>
    <col min="11" max="11" width="11.109375" style="29" customWidth="1"/>
    <col min="12" max="12" width="12.88671875" style="29" customWidth="1"/>
    <col min="13" max="13" width="7.21875" style="29" customWidth="1"/>
    <col min="14" max="14" width="10.33203125" style="29" customWidth="1"/>
    <col min="15" max="15" width="10.6640625" style="29" customWidth="1"/>
    <col min="16" max="16" width="3.109375" style="29" customWidth="1"/>
    <col min="17" max="17" width="11.109375" style="29" customWidth="1"/>
    <col min="18" max="18" width="5.88671875" style="29" customWidth="1"/>
    <col min="19" max="19" width="14.44140625" style="29" customWidth="1"/>
    <col min="20" max="20" width="3" style="29" customWidth="1"/>
    <col min="21" max="21" width="11.6640625" style="29" customWidth="1"/>
    <col min="22" max="22" width="3" style="29" customWidth="1"/>
    <col min="23" max="23" width="11.6640625" style="29" customWidth="1"/>
    <col min="24" max="24" width="10.6640625" style="29" customWidth="1"/>
    <col min="25" max="25" width="3.6640625" style="29" customWidth="1"/>
    <col min="26" max="26" width="10" style="29" customWidth="1"/>
    <col min="27" max="27" width="2.88671875" style="29" customWidth="1"/>
    <col min="28" max="28" width="10.33203125" style="29" bestFit="1" customWidth="1"/>
    <col min="29" max="29" width="3.109375" style="29" customWidth="1"/>
    <col min="30" max="30" width="10.33203125" style="29" bestFit="1" customWidth="1"/>
    <col min="31" max="31" width="1.88671875" style="29" customWidth="1"/>
    <col min="32" max="32" width="10" style="29" customWidth="1"/>
    <col min="33" max="33" width="2.5546875" style="29" customWidth="1"/>
    <col min="34" max="34" width="10.5546875" style="29" customWidth="1"/>
    <col min="35" max="16384" width="9.109375" style="29"/>
  </cols>
  <sheetData>
    <row r="1" spans="1:16" ht="12" customHeight="1" x14ac:dyDescent="0.3">
      <c r="A1" s="111"/>
      <c r="B1" s="112"/>
      <c r="C1" s="112"/>
      <c r="D1" s="112"/>
      <c r="E1" s="112"/>
      <c r="F1" s="112"/>
      <c r="G1" s="113"/>
      <c r="H1" s="111"/>
      <c r="I1" s="112"/>
      <c r="J1" s="112"/>
      <c r="K1" s="112"/>
      <c r="L1" s="112"/>
      <c r="M1" s="113"/>
    </row>
    <row r="2" spans="1:16" ht="22.5" customHeight="1" x14ac:dyDescent="0.3">
      <c r="A2" s="37"/>
      <c r="B2" s="137"/>
      <c r="C2" s="137"/>
      <c r="D2" s="140" t="s">
        <v>46</v>
      </c>
      <c r="E2" s="137"/>
      <c r="F2" s="137"/>
      <c r="G2" s="142"/>
      <c r="H2" s="119"/>
      <c r="I2" s="135"/>
      <c r="J2" s="140" t="s">
        <v>23</v>
      </c>
      <c r="K2" s="141"/>
      <c r="L2" s="135"/>
      <c r="M2" s="142"/>
      <c r="O2" s="55"/>
    </row>
    <row r="3" spans="1:16" ht="9.75" customHeight="1" x14ac:dyDescent="0.3">
      <c r="A3" s="37"/>
      <c r="B3" s="137"/>
      <c r="C3" s="137"/>
      <c r="D3" s="151" t="s">
        <v>80</v>
      </c>
      <c r="E3" s="151"/>
      <c r="F3" s="151"/>
      <c r="G3" s="142"/>
      <c r="H3" s="119"/>
      <c r="I3" s="135"/>
      <c r="J3" s="143"/>
      <c r="K3" s="139"/>
      <c r="L3" s="135"/>
      <c r="M3" s="142"/>
      <c r="O3" s="19"/>
    </row>
    <row r="4" spans="1:16" ht="18" x14ac:dyDescent="0.3">
      <c r="A4" s="114" t="s">
        <v>16</v>
      </c>
      <c r="B4" s="152"/>
      <c r="C4" s="143"/>
      <c r="D4" s="132"/>
      <c r="E4" s="132"/>
      <c r="F4" s="132"/>
      <c r="G4" s="115"/>
      <c r="H4" s="119"/>
      <c r="I4" s="144" t="s">
        <v>49</v>
      </c>
      <c r="J4" s="135"/>
      <c r="K4" s="135"/>
      <c r="L4" s="136"/>
      <c r="M4" s="142"/>
      <c r="O4" s="19"/>
    </row>
    <row r="5" spans="1:16" ht="18" customHeight="1" x14ac:dyDescent="0.3">
      <c r="A5" s="37"/>
      <c r="B5" s="152" t="s">
        <v>29</v>
      </c>
      <c r="C5" s="143"/>
      <c r="D5" s="131" t="s">
        <v>78</v>
      </c>
      <c r="E5" s="131"/>
      <c r="F5" s="131"/>
      <c r="G5" s="115"/>
      <c r="H5" s="120"/>
      <c r="I5" s="135"/>
      <c r="J5" s="145" t="s">
        <v>45</v>
      </c>
      <c r="K5" s="52">
        <v>0.1</v>
      </c>
      <c r="L5" s="162" t="s">
        <v>74</v>
      </c>
      <c r="M5" s="146"/>
      <c r="O5" s="19"/>
      <c r="P5" s="55"/>
    </row>
    <row r="6" spans="1:16" s="56" customFormat="1" ht="16.5" customHeight="1" x14ac:dyDescent="0.3">
      <c r="A6" s="37"/>
      <c r="B6" s="152" t="s">
        <v>30</v>
      </c>
      <c r="C6" s="143"/>
      <c r="D6" s="59">
        <v>145000</v>
      </c>
      <c r="F6" s="163"/>
      <c r="G6" s="115"/>
      <c r="H6" s="120"/>
      <c r="I6" s="138"/>
      <c r="J6" s="145" t="s">
        <v>44</v>
      </c>
      <c r="K6" s="51">
        <v>1.0999999999999999E-2</v>
      </c>
      <c r="L6" s="162" t="s">
        <v>75</v>
      </c>
      <c r="M6" s="146"/>
      <c r="N6" s="29"/>
      <c r="O6" s="19"/>
      <c r="P6" s="19"/>
    </row>
    <row r="7" spans="1:16" s="56" customFormat="1" ht="16.5" customHeight="1" x14ac:dyDescent="0.3">
      <c r="A7" s="37"/>
      <c r="B7" s="152" t="s">
        <v>81</v>
      </c>
      <c r="C7" s="143"/>
      <c r="D7" s="86">
        <v>0.3</v>
      </c>
      <c r="E7" s="163"/>
      <c r="F7" s="163"/>
      <c r="G7" s="115"/>
      <c r="H7" s="120"/>
      <c r="I7" s="138"/>
      <c r="J7" s="145" t="s">
        <v>25</v>
      </c>
      <c r="K7" s="52">
        <v>0.03</v>
      </c>
      <c r="L7" s="162" t="s">
        <v>72</v>
      </c>
      <c r="M7" s="146"/>
      <c r="N7" s="29"/>
      <c r="O7" s="19"/>
      <c r="P7" s="19"/>
    </row>
    <row r="8" spans="1:16" x14ac:dyDescent="0.3">
      <c r="A8" s="37"/>
      <c r="B8" s="152" t="s">
        <v>31</v>
      </c>
      <c r="C8" s="143"/>
      <c r="D8" s="50">
        <v>2068</v>
      </c>
      <c r="E8" s="135"/>
      <c r="F8" s="135"/>
      <c r="G8" s="115"/>
      <c r="H8" s="121"/>
      <c r="I8" s="135"/>
      <c r="J8" s="145" t="s">
        <v>21</v>
      </c>
      <c r="K8" s="52">
        <v>0.02</v>
      </c>
      <c r="L8" s="162" t="s">
        <v>74</v>
      </c>
      <c r="M8" s="147"/>
      <c r="O8" s="19"/>
      <c r="P8" s="19"/>
    </row>
    <row r="9" spans="1:16" x14ac:dyDescent="0.3">
      <c r="A9" s="37"/>
      <c r="B9" s="153" t="s">
        <v>77</v>
      </c>
      <c r="C9" s="143"/>
      <c r="D9" s="130">
        <f>D6*D7</f>
        <v>43500</v>
      </c>
      <c r="E9" s="135"/>
      <c r="F9" s="154"/>
      <c r="G9" s="35"/>
      <c r="H9" s="122"/>
      <c r="I9" s="135"/>
      <c r="J9" s="145" t="s">
        <v>50</v>
      </c>
      <c r="K9" s="54">
        <v>0.02</v>
      </c>
      <c r="L9" s="162" t="s">
        <v>75</v>
      </c>
      <c r="M9" s="148"/>
      <c r="O9" s="19"/>
      <c r="P9" s="38"/>
    </row>
    <row r="10" spans="1:16" x14ac:dyDescent="0.3">
      <c r="A10" s="37"/>
      <c r="B10" s="152" t="s">
        <v>10</v>
      </c>
      <c r="C10" s="155"/>
      <c r="D10" s="50">
        <v>430</v>
      </c>
      <c r="E10" s="154" t="s">
        <v>43</v>
      </c>
      <c r="F10" s="135"/>
      <c r="G10" s="115"/>
      <c r="H10" s="121"/>
      <c r="I10" s="149"/>
      <c r="M10" s="147"/>
      <c r="O10" s="19"/>
      <c r="P10" s="39"/>
    </row>
    <row r="11" spans="1:16" x14ac:dyDescent="0.3">
      <c r="A11" s="116"/>
      <c r="B11" s="143"/>
      <c r="C11" s="143"/>
      <c r="D11" s="143"/>
      <c r="E11" s="143"/>
      <c r="F11" s="143"/>
      <c r="G11" s="115"/>
      <c r="H11" s="37"/>
      <c r="I11" s="135"/>
      <c r="J11" s="135"/>
      <c r="K11" s="135"/>
      <c r="L11" s="135"/>
      <c r="M11" s="35"/>
      <c r="O11" s="19"/>
      <c r="P11" s="38"/>
    </row>
    <row r="12" spans="1:16" ht="18" x14ac:dyDescent="0.3">
      <c r="A12" s="37"/>
      <c r="B12" s="156" t="s">
        <v>42</v>
      </c>
      <c r="C12" s="143"/>
      <c r="D12" s="60">
        <v>0</v>
      </c>
      <c r="E12" s="154" t="s">
        <v>51</v>
      </c>
      <c r="F12" s="135"/>
      <c r="G12" s="115"/>
      <c r="H12" s="37"/>
      <c r="I12" s="144" t="s">
        <v>48</v>
      </c>
      <c r="J12" s="135"/>
      <c r="K12" s="139"/>
      <c r="L12" s="135"/>
      <c r="M12" s="35"/>
      <c r="O12" s="39"/>
      <c r="P12" s="39"/>
    </row>
    <row r="13" spans="1:16" x14ac:dyDescent="0.3">
      <c r="A13" s="37"/>
      <c r="B13" s="157" t="s">
        <v>28</v>
      </c>
      <c r="C13" s="135"/>
      <c r="D13" s="60">
        <v>10000</v>
      </c>
      <c r="E13" s="154" t="s">
        <v>56</v>
      </c>
      <c r="F13" s="135"/>
      <c r="G13" s="115"/>
      <c r="H13" s="121"/>
      <c r="I13" s="139"/>
      <c r="J13" s="145" t="s">
        <v>22</v>
      </c>
      <c r="K13" s="51">
        <v>7.0000000000000007E-2</v>
      </c>
      <c r="L13" s="135"/>
      <c r="M13" s="147"/>
      <c r="O13" s="19"/>
      <c r="P13" s="19"/>
    </row>
    <row r="14" spans="1:16" x14ac:dyDescent="0.3">
      <c r="A14" s="37"/>
      <c r="B14" s="156" t="s">
        <v>52</v>
      </c>
      <c r="C14" s="143"/>
      <c r="D14" s="57">
        <f>D6*K9</f>
        <v>2900</v>
      </c>
      <c r="E14" s="135"/>
      <c r="F14" s="135"/>
      <c r="G14" s="115"/>
      <c r="H14" s="121"/>
      <c r="I14" s="135"/>
      <c r="J14" s="145" t="s">
        <v>24</v>
      </c>
      <c r="K14" s="53">
        <v>30</v>
      </c>
      <c r="L14" s="135"/>
      <c r="M14" s="147"/>
      <c r="O14" s="19"/>
      <c r="P14" s="19"/>
    </row>
    <row r="15" spans="1:16" ht="16.2" thickBot="1" x14ac:dyDescent="0.35">
      <c r="A15" s="117"/>
      <c r="B15" s="20"/>
      <c r="C15" s="62"/>
      <c r="D15" s="63"/>
      <c r="E15" s="63"/>
      <c r="F15" s="63"/>
      <c r="G15" s="158"/>
      <c r="H15" s="123"/>
      <c r="I15" s="61"/>
      <c r="J15" s="61"/>
      <c r="K15" s="61"/>
      <c r="L15" s="61"/>
      <c r="M15" s="150"/>
      <c r="O15" s="19"/>
      <c r="P15" s="19"/>
    </row>
    <row r="16" spans="1:16" x14ac:dyDescent="0.3">
      <c r="A16" s="111"/>
      <c r="B16" s="124"/>
      <c r="C16" s="112"/>
      <c r="D16" s="112"/>
      <c r="E16" s="112"/>
      <c r="F16" s="112"/>
      <c r="G16" s="125"/>
      <c r="O16" s="39"/>
      <c r="P16" s="19"/>
    </row>
    <row r="17" spans="1:16" ht="25.8" x14ac:dyDescent="0.3">
      <c r="A17" s="114" t="s">
        <v>57</v>
      </c>
      <c r="B17" s="159"/>
      <c r="C17" s="143"/>
      <c r="D17" s="160"/>
      <c r="E17" s="135"/>
      <c r="F17" s="135"/>
      <c r="G17" s="35"/>
      <c r="H17" s="19"/>
      <c r="I17" s="19"/>
      <c r="J17" s="19"/>
      <c r="K17" s="19"/>
      <c r="L17" s="19"/>
      <c r="M17" s="19"/>
      <c r="N17" s="19"/>
      <c r="O17" s="134" t="s">
        <v>79</v>
      </c>
      <c r="P17" s="39"/>
    </row>
    <row r="18" spans="1:16" x14ac:dyDescent="0.3">
      <c r="A18" s="37"/>
      <c r="B18" s="161" t="s">
        <v>15</v>
      </c>
      <c r="C18" s="143"/>
      <c r="D18" s="60">
        <v>50</v>
      </c>
      <c r="E18" s="154" t="s">
        <v>53</v>
      </c>
      <c r="F18" s="135"/>
      <c r="G18" s="35"/>
      <c r="H18" s="39"/>
      <c r="I18" s="39"/>
      <c r="J18" s="39"/>
      <c r="K18" s="39"/>
      <c r="L18" s="39"/>
      <c r="M18" s="39"/>
      <c r="N18" s="39"/>
      <c r="O18" s="39"/>
      <c r="P18" s="19"/>
    </row>
    <row r="19" spans="1:16" ht="15.75" customHeight="1" x14ac:dyDescent="0.3">
      <c r="A19" s="37"/>
      <c r="B19" s="161" t="s">
        <v>17</v>
      </c>
      <c r="C19" s="143"/>
      <c r="D19" s="60">
        <v>0</v>
      </c>
      <c r="E19" s="154" t="s">
        <v>53</v>
      </c>
      <c r="F19" s="135"/>
      <c r="G19" s="35"/>
      <c r="P19" s="19"/>
    </row>
    <row r="20" spans="1:16" x14ac:dyDescent="0.3">
      <c r="A20" s="116"/>
      <c r="B20" s="156" t="s">
        <v>13</v>
      </c>
      <c r="C20" s="143"/>
      <c r="D20" s="57">
        <f>D8*K5</f>
        <v>206.8</v>
      </c>
      <c r="E20" s="135"/>
      <c r="F20" s="135"/>
      <c r="G20" s="35"/>
      <c r="P20" s="39"/>
    </row>
    <row r="21" spans="1:16" ht="16.2" thickBot="1" x14ac:dyDescent="0.35">
      <c r="A21" s="37"/>
      <c r="B21" s="161" t="s">
        <v>14</v>
      </c>
      <c r="C21" s="143"/>
      <c r="D21" s="64">
        <f>D8*K8</f>
        <v>41.36</v>
      </c>
      <c r="E21" s="135"/>
      <c r="F21" s="135"/>
      <c r="G21" s="35"/>
    </row>
    <row r="22" spans="1:16" ht="16.2" thickTop="1" x14ac:dyDescent="0.3">
      <c r="A22" s="118"/>
      <c r="B22" s="152" t="s">
        <v>47</v>
      </c>
      <c r="C22" s="143"/>
      <c r="D22" s="65">
        <f>SUM(D20:D21)</f>
        <v>248.16000000000003</v>
      </c>
      <c r="E22" s="135"/>
      <c r="F22" s="135"/>
      <c r="G22" s="115"/>
    </row>
    <row r="23" spans="1:16" ht="16.2" thickBot="1" x14ac:dyDescent="0.35">
      <c r="A23" s="117"/>
      <c r="B23" s="21"/>
      <c r="C23" s="66"/>
      <c r="D23" s="66"/>
      <c r="E23" s="66"/>
      <c r="F23" s="66"/>
      <c r="G23" s="126"/>
    </row>
    <row r="24" spans="1:16" x14ac:dyDescent="0.3">
      <c r="A24" s="37"/>
      <c r="B24" s="161"/>
      <c r="C24" s="143"/>
      <c r="D24" s="143"/>
      <c r="E24" s="143"/>
      <c r="F24" s="143"/>
      <c r="G24" s="35"/>
    </row>
    <row r="25" spans="1:16" ht="18" x14ac:dyDescent="0.3">
      <c r="A25" s="114" t="s">
        <v>73</v>
      </c>
      <c r="B25" s="156" t="s">
        <v>58</v>
      </c>
      <c r="C25" s="143"/>
      <c r="D25" s="57">
        <f>D10/12</f>
        <v>35.833333333333336</v>
      </c>
      <c r="E25" s="154" t="s">
        <v>53</v>
      </c>
      <c r="F25" s="135"/>
      <c r="G25" s="115"/>
    </row>
    <row r="26" spans="1:16" ht="16.2" thickBot="1" x14ac:dyDescent="0.35">
      <c r="A26" s="37"/>
      <c r="B26" s="156" t="s">
        <v>11</v>
      </c>
      <c r="C26" s="143"/>
      <c r="D26" s="85">
        <f>(D6*K6)/12</f>
        <v>132.91666666666666</v>
      </c>
      <c r="E26" s="154" t="s">
        <v>53</v>
      </c>
      <c r="F26" s="135"/>
      <c r="G26" s="35"/>
    </row>
    <row r="27" spans="1:16" ht="16.2" thickTop="1" x14ac:dyDescent="0.3">
      <c r="A27" s="118"/>
      <c r="B27" s="152" t="s">
        <v>18</v>
      </c>
      <c r="C27" s="143"/>
      <c r="D27" s="65">
        <f>D26+D25</f>
        <v>168.75</v>
      </c>
      <c r="E27" s="135"/>
      <c r="F27" s="135"/>
      <c r="G27" s="35"/>
    </row>
    <row r="28" spans="1:16" ht="16.2" thickBot="1" x14ac:dyDescent="0.35">
      <c r="A28" s="117"/>
      <c r="B28" s="61"/>
      <c r="C28" s="66"/>
      <c r="D28" s="61"/>
      <c r="E28" s="61"/>
      <c r="F28" s="61"/>
      <c r="G28" s="126"/>
    </row>
    <row r="29" spans="1:16" x14ac:dyDescent="0.3">
      <c r="A29" s="34"/>
      <c r="B29" s="12"/>
      <c r="D29" s="67"/>
    </row>
    <row r="30" spans="1:16" x14ac:dyDescent="0.3">
      <c r="A30" s="34"/>
      <c r="B30" s="12"/>
      <c r="D30" s="67"/>
    </row>
    <row r="31" spans="1:16" x14ac:dyDescent="0.3">
      <c r="A31" s="34"/>
      <c r="B31" s="12"/>
      <c r="D31" s="67"/>
    </row>
    <row r="32" spans="1:16" x14ac:dyDescent="0.3">
      <c r="A32" s="34"/>
      <c r="B32" s="12"/>
      <c r="D32" s="67"/>
    </row>
    <row r="33" spans="1:4" x14ac:dyDescent="0.3">
      <c r="A33" s="34"/>
      <c r="B33" s="12"/>
      <c r="D33" s="67"/>
    </row>
    <row r="34" spans="1:4" x14ac:dyDescent="0.3">
      <c r="A34" s="34"/>
      <c r="B34" s="12"/>
      <c r="D34" s="67"/>
    </row>
    <row r="35" spans="1:4" x14ac:dyDescent="0.3">
      <c r="A35" s="34"/>
      <c r="B35" s="12"/>
      <c r="D35" s="67"/>
    </row>
    <row r="36" spans="1:4" x14ac:dyDescent="0.3">
      <c r="A36" s="34"/>
      <c r="B36" s="12"/>
      <c r="D36" s="67"/>
    </row>
    <row r="37" spans="1:4" x14ac:dyDescent="0.3">
      <c r="A37" s="34"/>
      <c r="B37" s="12"/>
      <c r="D37" s="67"/>
    </row>
    <row r="38" spans="1:4" x14ac:dyDescent="0.3">
      <c r="A38" s="34"/>
      <c r="B38" s="12"/>
      <c r="D38" s="67"/>
    </row>
    <row r="39" spans="1:4" x14ac:dyDescent="0.3">
      <c r="A39" s="34"/>
      <c r="B39" s="12"/>
      <c r="D39" s="67"/>
    </row>
    <row r="40" spans="1:4" x14ac:dyDescent="0.3">
      <c r="A40" s="34"/>
      <c r="B40" s="12"/>
      <c r="D40" s="67"/>
    </row>
    <row r="41" spans="1:4" x14ac:dyDescent="0.3">
      <c r="A41" s="34"/>
      <c r="B41" s="12"/>
      <c r="D41" s="67"/>
    </row>
    <row r="42" spans="1:4" x14ac:dyDescent="0.3">
      <c r="A42" s="34"/>
      <c r="B42" s="12"/>
      <c r="D42" s="67"/>
    </row>
    <row r="43" spans="1:4" x14ac:dyDescent="0.3">
      <c r="A43" s="34"/>
      <c r="B43" s="12"/>
      <c r="D43" s="67"/>
    </row>
    <row r="44" spans="1:4" x14ac:dyDescent="0.3">
      <c r="A44" s="34"/>
      <c r="B44" s="12"/>
      <c r="D44" s="67"/>
    </row>
    <row r="45" spans="1:4" x14ac:dyDescent="0.3">
      <c r="A45" s="34"/>
      <c r="B45" s="12"/>
      <c r="D45" s="67"/>
    </row>
    <row r="46" spans="1:4" x14ac:dyDescent="0.3">
      <c r="A46" s="34"/>
      <c r="B46" s="12"/>
      <c r="D46" s="67"/>
    </row>
    <row r="47" spans="1:4" x14ac:dyDescent="0.3">
      <c r="A47" s="34"/>
      <c r="B47" s="12"/>
      <c r="D47" s="67"/>
    </row>
    <row r="48" spans="1:4" x14ac:dyDescent="0.3">
      <c r="A48" s="34"/>
      <c r="B48" s="12"/>
      <c r="D48" s="67"/>
    </row>
    <row r="49" spans="1:15" x14ac:dyDescent="0.3">
      <c r="A49" s="34"/>
      <c r="B49" s="12"/>
      <c r="D49" s="67"/>
    </row>
    <row r="50" spans="1:15" x14ac:dyDescent="0.3">
      <c r="A50" s="34"/>
      <c r="B50" s="12"/>
      <c r="D50" s="67"/>
    </row>
    <row r="51" spans="1:15" x14ac:dyDescent="0.3">
      <c r="A51" s="34"/>
      <c r="B51" s="12"/>
      <c r="D51" s="67"/>
    </row>
    <row r="52" spans="1:15" x14ac:dyDescent="0.3">
      <c r="A52" s="34"/>
      <c r="B52" s="12"/>
      <c r="D52" s="67"/>
    </row>
    <row r="53" spans="1:15" x14ac:dyDescent="0.3">
      <c r="A53" s="34"/>
      <c r="B53" s="12"/>
      <c r="D53" s="67"/>
    </row>
    <row r="54" spans="1:15" x14ac:dyDescent="0.3">
      <c r="A54" s="34"/>
      <c r="B54" s="12"/>
      <c r="D54" s="67"/>
    </row>
    <row r="55" spans="1:15" x14ac:dyDescent="0.3">
      <c r="A55" s="34"/>
      <c r="B55" s="12"/>
      <c r="D55" s="67"/>
    </row>
    <row r="56" spans="1:15" x14ac:dyDescent="0.3">
      <c r="A56" s="34"/>
      <c r="B56" s="12"/>
      <c r="D56" s="67"/>
    </row>
    <row r="57" spans="1:15" x14ac:dyDescent="0.3">
      <c r="A57" s="34"/>
      <c r="B57" s="12"/>
      <c r="D57" s="67"/>
      <c r="O57" s="36"/>
    </row>
    <row r="58" spans="1:15" x14ac:dyDescent="0.3">
      <c r="A58" s="34"/>
      <c r="B58" s="12"/>
      <c r="D58" s="67"/>
    </row>
    <row r="59" spans="1:15" x14ac:dyDescent="0.3">
      <c r="A59" s="34"/>
      <c r="B59" s="12"/>
      <c r="D59" s="67"/>
    </row>
    <row r="60" spans="1:15" x14ac:dyDescent="0.3">
      <c r="A60" s="34"/>
      <c r="B60" s="12"/>
      <c r="D60" s="67"/>
    </row>
    <row r="61" spans="1:15" x14ac:dyDescent="0.3">
      <c r="A61" s="34"/>
      <c r="B61" s="12"/>
      <c r="D61" s="67"/>
    </row>
    <row r="62" spans="1:15" x14ac:dyDescent="0.3">
      <c r="A62" s="34"/>
      <c r="B62" s="12"/>
      <c r="D62" s="67"/>
    </row>
    <row r="63" spans="1:15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 x14ac:dyDescent="0.3">
      <c r="A65"/>
      <c r="B65"/>
      <c r="C65"/>
      <c r="D65"/>
      <c r="E65"/>
      <c r="F65" s="78"/>
      <c r="G65" s="79" t="s">
        <v>12</v>
      </c>
      <c r="H65" s="78"/>
      <c r="I65"/>
      <c r="J65"/>
      <c r="K65"/>
      <c r="L65"/>
      <c r="M65" s="78"/>
      <c r="N65"/>
      <c r="O65"/>
    </row>
    <row r="66" spans="1:15" x14ac:dyDescent="0.3">
      <c r="A66"/>
      <c r="B66"/>
      <c r="C66"/>
      <c r="D66" t="s">
        <v>1</v>
      </c>
      <c r="E66" t="s">
        <v>0</v>
      </c>
      <c r="F66"/>
      <c r="G66"/>
      <c r="H66" s="82" t="s">
        <v>20</v>
      </c>
      <c r="I66"/>
      <c r="J66"/>
      <c r="K66" s="83" t="s">
        <v>6</v>
      </c>
      <c r="L66" s="83" t="s">
        <v>54</v>
      </c>
      <c r="M66" s="82" t="s">
        <v>20</v>
      </c>
      <c r="N66"/>
      <c r="O66"/>
    </row>
    <row r="67" spans="1:15" x14ac:dyDescent="0.3">
      <c r="A67" s="80" t="s">
        <v>7</v>
      </c>
      <c r="B67" s="68">
        <f>D67-E68</f>
        <v>43500</v>
      </c>
      <c r="C67"/>
      <c r="D67" s="68">
        <f>Inputs!D6</f>
        <v>145000</v>
      </c>
      <c r="E67" s="68" t="e">
        <v>#N/A</v>
      </c>
      <c r="F67"/>
      <c r="G67" s="69" t="s">
        <v>2</v>
      </c>
      <c r="H67" s="70">
        <f>Inputs!D8*12</f>
        <v>24816</v>
      </c>
      <c r="I67"/>
      <c r="J67" s="69" t="s">
        <v>3</v>
      </c>
      <c r="K67" s="71">
        <f>H68</f>
        <v>2977.92</v>
      </c>
      <c r="L67"/>
      <c r="M67" s="70">
        <f>Inputs!I8*12</f>
        <v>0</v>
      </c>
      <c r="N67"/>
      <c r="O67"/>
    </row>
    <row r="68" spans="1:15" x14ac:dyDescent="0.3">
      <c r="A68" s="80" t="s">
        <v>9</v>
      </c>
      <c r="B68" s="81">
        <f>H70/H67</f>
        <v>0.47186071924232548</v>
      </c>
      <c r="C68"/>
      <c r="D68"/>
      <c r="E68" s="68">
        <f>Inputs!D6-Inputs!D9</f>
        <v>101500</v>
      </c>
      <c r="F68"/>
      <c r="G68" s="69" t="s">
        <v>3</v>
      </c>
      <c r="H68" s="70">
        <f>Inputs!D22*12</f>
        <v>2977.92</v>
      </c>
      <c r="I68"/>
      <c r="J68" s="69" t="s">
        <v>4</v>
      </c>
      <c r="K68" s="71">
        <f>H69</f>
        <v>10128.384391282452</v>
      </c>
      <c r="L68"/>
      <c r="M68" s="70">
        <f>Inputs!I22*12</f>
        <v>0</v>
      </c>
      <c r="N68"/>
      <c r="O68"/>
    </row>
    <row r="69" spans="1:15" s="58" customFormat="1" x14ac:dyDescent="0.3">
      <c r="A69" s="80" t="s">
        <v>8</v>
      </c>
      <c r="B69" s="84">
        <f>(H67-H68)/H69</f>
        <v>2.1561266986268945</v>
      </c>
      <c r="C69"/>
      <c r="D69"/>
      <c r="E69"/>
      <c r="F69"/>
      <c r="G69" s="69" t="s">
        <v>4</v>
      </c>
      <c r="H69" s="70">
        <f>(E79+Inputs!D27)*12</f>
        <v>10128.384391282452</v>
      </c>
      <c r="I69"/>
      <c r="J69" s="69" t="s">
        <v>5</v>
      </c>
      <c r="K69" s="71">
        <f>H70</f>
        <v>11709.695608717549</v>
      </c>
      <c r="L69"/>
      <c r="M69" s="70">
        <f>(J79+Inputs!I27)*12</f>
        <v>0</v>
      </c>
      <c r="N69"/>
      <c r="O69"/>
    </row>
    <row r="70" spans="1:15" x14ac:dyDescent="0.3">
      <c r="A70"/>
      <c r="B70"/>
      <c r="C70"/>
      <c r="D70"/>
      <c r="E70"/>
      <c r="F70"/>
      <c r="G70" s="69" t="s">
        <v>5</v>
      </c>
      <c r="H70" s="72">
        <f>H67-H68-H69</f>
        <v>11709.695608717549</v>
      </c>
      <c r="I70"/>
      <c r="J70"/>
      <c r="K70" s="2" t="e">
        <v>#N/A</v>
      </c>
      <c r="L70" s="71"/>
      <c r="M70" s="72">
        <f>M67-M68-M69</f>
        <v>0</v>
      </c>
      <c r="N70"/>
      <c r="O70"/>
    </row>
    <row r="71" spans="1:15" x14ac:dyDescent="0.3">
      <c r="A71"/>
      <c r="B71"/>
      <c r="C71"/>
      <c r="D71"/>
      <c r="E71"/>
      <c r="F71"/>
      <c r="G71" s="69"/>
      <c r="H71" s="73"/>
      <c r="I71"/>
      <c r="J71" s="83" t="s">
        <v>26</v>
      </c>
      <c r="K71" s="2" t="e">
        <v>#N/A</v>
      </c>
      <c r="L71" s="71">
        <f>D9</f>
        <v>43500</v>
      </c>
      <c r="M71" s="73"/>
      <c r="N71"/>
      <c r="O71"/>
    </row>
    <row r="72" spans="1:15" x14ac:dyDescent="0.3">
      <c r="A72"/>
      <c r="B72"/>
      <c r="C72"/>
      <c r="D72"/>
      <c r="E72"/>
      <c r="F72"/>
      <c r="G72" s="69"/>
      <c r="H72"/>
      <c r="I72"/>
      <c r="J72" s="83" t="s">
        <v>55</v>
      </c>
      <c r="K72" s="2" t="e">
        <v>#N/A</v>
      </c>
      <c r="L72" s="71">
        <f>Inputs!D12+Inputs!D14</f>
        <v>2900</v>
      </c>
      <c r="M72"/>
      <c r="N72"/>
      <c r="O72"/>
    </row>
    <row r="73" spans="1:15" x14ac:dyDescent="0.3">
      <c r="A73"/>
      <c r="B73"/>
      <c r="C73"/>
      <c r="D73"/>
      <c r="E73"/>
      <c r="F73"/>
      <c r="G73" s="69"/>
      <c r="H73"/>
      <c r="I73"/>
      <c r="J73" s="83" t="s">
        <v>27</v>
      </c>
      <c r="K73" s="2" t="e">
        <v>#N/A</v>
      </c>
      <c r="L73" s="71">
        <f>Inputs!D13</f>
        <v>10000</v>
      </c>
      <c r="M73"/>
      <c r="N73"/>
      <c r="O73"/>
    </row>
    <row r="74" spans="1:15" x14ac:dyDescent="0.3">
      <c r="A74"/>
      <c r="B74"/>
      <c r="C74"/>
      <c r="D74"/>
      <c r="E74"/>
      <c r="F74"/>
      <c r="G74" s="69"/>
      <c r="H74"/>
      <c r="I74"/>
      <c r="J74"/>
      <c r="K74"/>
      <c r="L74"/>
      <c r="M74"/>
      <c r="N74"/>
      <c r="O74"/>
    </row>
    <row r="75" spans="1:15" x14ac:dyDescent="0.3">
      <c r="A75"/>
      <c r="B75"/>
      <c r="C75"/>
      <c r="D75"/>
      <c r="E75"/>
      <c r="F75"/>
      <c r="G75" s="69"/>
      <c r="H75" s="70"/>
      <c r="I75"/>
      <c r="J75"/>
      <c r="K75"/>
      <c r="L75"/>
      <c r="M75" s="70"/>
      <c r="N75"/>
      <c r="O75"/>
    </row>
    <row r="76" spans="1:15" ht="21" x14ac:dyDescent="0.4">
      <c r="A76"/>
      <c r="B76" s="42"/>
      <c r="C76" s="43"/>
      <c r="D76" s="42" t="s">
        <v>33</v>
      </c>
      <c r="E76" s="42"/>
      <c r="F76" s="42"/>
      <c r="G76" s="42"/>
      <c r="H76"/>
      <c r="I76"/>
      <c r="J76"/>
      <c r="K76"/>
      <c r="L76"/>
      <c r="M76"/>
      <c r="N76"/>
      <c r="O76"/>
    </row>
    <row r="77" spans="1:15" x14ac:dyDescent="0.3">
      <c r="A77"/>
      <c r="B77" s="2"/>
      <c r="C77"/>
      <c r="D77" s="2"/>
      <c r="E77" s="2"/>
      <c r="F77" s="2"/>
      <c r="G77" s="2"/>
      <c r="H77"/>
      <c r="I77"/>
      <c r="J77"/>
      <c r="K77"/>
      <c r="L77"/>
      <c r="M77"/>
      <c r="N77"/>
      <c r="O77"/>
    </row>
    <row r="78" spans="1:15" ht="55.2" x14ac:dyDescent="0.3">
      <c r="A78"/>
      <c r="B78" s="11" t="s">
        <v>34</v>
      </c>
      <c r="C78" s="44" t="s">
        <v>35</v>
      </c>
      <c r="D78" s="11" t="s">
        <v>36</v>
      </c>
      <c r="E78" s="11" t="s">
        <v>37</v>
      </c>
      <c r="F78" s="11" t="s">
        <v>38</v>
      </c>
      <c r="G78" s="11" t="s">
        <v>39</v>
      </c>
      <c r="H78" s="45" t="s">
        <v>40</v>
      </c>
      <c r="I78" s="45" t="s">
        <v>41</v>
      </c>
      <c r="J78" s="46"/>
      <c r="K78" s="46"/>
      <c r="L78" s="46"/>
      <c r="M78" s="45" t="s">
        <v>40</v>
      </c>
      <c r="N78" s="46"/>
      <c r="O78"/>
    </row>
    <row r="79" spans="1:15" x14ac:dyDescent="0.3">
      <c r="A79"/>
      <c r="B79" s="11">
        <v>0</v>
      </c>
      <c r="C79" s="44">
        <v>1</v>
      </c>
      <c r="D79" s="47">
        <f>E68</f>
        <v>101500</v>
      </c>
      <c r="E79" s="48">
        <f>PMT(Inputs!K13/12,Inputs!K14*12,-D79,0,0)</f>
        <v>675.28203260687098</v>
      </c>
      <c r="F79" s="47">
        <f>D79*(Inputs!$K$13/12)</f>
        <v>592.08333333333337</v>
      </c>
      <c r="G79" s="49">
        <f t="shared" ref="G79:G90" si="0">IF(D79&gt;1,E79-F79,0)</f>
        <v>83.198699273537613</v>
      </c>
      <c r="H79"/>
      <c r="I79"/>
      <c r="J79"/>
      <c r="K79"/>
      <c r="L79"/>
      <c r="M79"/>
      <c r="N79"/>
      <c r="O79"/>
    </row>
    <row r="80" spans="1:15" x14ac:dyDescent="0.3">
      <c r="A80"/>
      <c r="B80" s="2"/>
      <c r="C80" s="44">
        <v>2</v>
      </c>
      <c r="D80" s="41">
        <f t="shared" ref="D80:D90" si="1">IF(D79&gt;1,D79-G79,0)</f>
        <v>101416.80130072647</v>
      </c>
      <c r="E80" s="48">
        <f>IF(D80=0,0,PMT(Inputs!$K$13/12,Inputs!$K$14*12,-$D$79,0,0))</f>
        <v>675.28203260687098</v>
      </c>
      <c r="F80" s="47">
        <f>D80*(Inputs!$K$13/12)</f>
        <v>591.59800758757103</v>
      </c>
      <c r="G80" s="49">
        <f t="shared" si="0"/>
        <v>83.684025019299952</v>
      </c>
      <c r="H80"/>
      <c r="I80"/>
      <c r="J80"/>
      <c r="K80"/>
      <c r="L80"/>
      <c r="M80"/>
      <c r="N80"/>
      <c r="O80"/>
    </row>
    <row r="81" spans="1:15" x14ac:dyDescent="0.3">
      <c r="A81"/>
      <c r="B81" s="2"/>
      <c r="C81" s="44">
        <v>3</v>
      </c>
      <c r="D81" s="41">
        <f t="shared" si="1"/>
        <v>101333.11727570716</v>
      </c>
      <c r="E81" s="48">
        <f>IF(D81=0,0,PMT(Inputs!$K$13/12,Inputs!$K$14*12,-$D$79,0,0))</f>
        <v>675.28203260687098</v>
      </c>
      <c r="F81" s="47">
        <f>D81*(Inputs!$K$13/12)</f>
        <v>591.10985077495843</v>
      </c>
      <c r="G81" s="49">
        <f t="shared" si="0"/>
        <v>84.172181831912553</v>
      </c>
      <c r="H81"/>
      <c r="I81"/>
      <c r="J81"/>
      <c r="K81"/>
      <c r="L81"/>
      <c r="M81"/>
      <c r="N81"/>
      <c r="O81"/>
    </row>
    <row r="82" spans="1:15" x14ac:dyDescent="0.3">
      <c r="A82"/>
      <c r="B82" s="2"/>
      <c r="C82" s="44">
        <v>4</v>
      </c>
      <c r="D82" s="41">
        <f t="shared" si="1"/>
        <v>101248.94509387526</v>
      </c>
      <c r="E82" s="48">
        <f>IF(D82=0,0,PMT(Inputs!$K$13/12,Inputs!$K$14*12,-$D$79,0,0))</f>
        <v>675.28203260687098</v>
      </c>
      <c r="F82" s="47">
        <f>D82*(Inputs!$K$13/12)</f>
        <v>590.61884638093898</v>
      </c>
      <c r="G82" s="49">
        <f t="shared" si="0"/>
        <v>84.663186225932009</v>
      </c>
      <c r="H82"/>
      <c r="I82"/>
      <c r="J82"/>
      <c r="K82"/>
      <c r="L82"/>
      <c r="M82"/>
      <c r="N82"/>
      <c r="O82"/>
    </row>
    <row r="83" spans="1:15" x14ac:dyDescent="0.3">
      <c r="A83"/>
      <c r="B83" s="2"/>
      <c r="C83" s="44">
        <v>5</v>
      </c>
      <c r="D83" s="41">
        <f t="shared" si="1"/>
        <v>101164.28190764932</v>
      </c>
      <c r="E83" s="48">
        <f>IF(D83=0,0,PMT(Inputs!$K$13/12,Inputs!$K$14*12,-$D$79,0,0))</f>
        <v>675.28203260687098</v>
      </c>
      <c r="F83" s="47">
        <f>D83*(Inputs!$K$13/12)</f>
        <v>590.12497779462103</v>
      </c>
      <c r="G83" s="49">
        <f t="shared" si="0"/>
        <v>85.157054812249953</v>
      </c>
      <c r="H83"/>
      <c r="I83"/>
      <c r="J83"/>
      <c r="K83"/>
      <c r="L83"/>
      <c r="M83"/>
      <c r="N83"/>
      <c r="O83"/>
    </row>
    <row r="84" spans="1:15" x14ac:dyDescent="0.3">
      <c r="A84"/>
      <c r="B84" s="2"/>
      <c r="C84" s="44">
        <v>6</v>
      </c>
      <c r="D84" s="41">
        <f t="shared" si="1"/>
        <v>101079.12485283706</v>
      </c>
      <c r="E84" s="48">
        <f>IF(D84=0,0,PMT(Inputs!$K$13/12,Inputs!$K$14*12,-$D$79,0,0))</f>
        <v>675.28203260687098</v>
      </c>
      <c r="F84" s="47">
        <f>D84*(Inputs!$K$13/12)</f>
        <v>589.62822830821619</v>
      </c>
      <c r="G84" s="49">
        <f t="shared" si="0"/>
        <v>85.653804298654791</v>
      </c>
      <c r="H84"/>
      <c r="I84"/>
      <c r="J84"/>
      <c r="K84"/>
      <c r="L84"/>
      <c r="M84"/>
      <c r="N84"/>
      <c r="O84"/>
    </row>
    <row r="85" spans="1:15" x14ac:dyDescent="0.3">
      <c r="A85"/>
      <c r="B85" s="2"/>
      <c r="C85" s="44">
        <v>7</v>
      </c>
      <c r="D85" s="41">
        <f t="shared" si="1"/>
        <v>100993.47104853841</v>
      </c>
      <c r="E85" s="48">
        <f>IF(D85=0,0,PMT(Inputs!$K$13/12,Inputs!$K$14*12,-$D$79,0,0))</f>
        <v>675.28203260687098</v>
      </c>
      <c r="F85" s="47">
        <f>D85*(Inputs!$K$13/12)</f>
        <v>589.12858111647415</v>
      </c>
      <c r="G85" s="49">
        <f t="shared" si="0"/>
        <v>86.153451490396833</v>
      </c>
      <c r="H85"/>
      <c r="I85"/>
      <c r="J85"/>
      <c r="K85"/>
      <c r="L85"/>
      <c r="M85"/>
      <c r="N85"/>
      <c r="O85"/>
    </row>
    <row r="86" spans="1:15" x14ac:dyDescent="0.3">
      <c r="A86"/>
      <c r="B86" s="2"/>
      <c r="C86" s="44">
        <v>8</v>
      </c>
      <c r="D86" s="41">
        <f t="shared" si="1"/>
        <v>100907.31759704802</v>
      </c>
      <c r="E86" s="48">
        <f>IF(D86=0,0,PMT(Inputs!$K$13/12,Inputs!$K$14*12,-$D$79,0,0))</f>
        <v>675.28203260687098</v>
      </c>
      <c r="F86" s="47">
        <f>D86*(Inputs!$K$13/12)</f>
        <v>588.62601931611346</v>
      </c>
      <c r="G86" s="49">
        <f t="shared" si="0"/>
        <v>86.656013290757528</v>
      </c>
      <c r="H86"/>
      <c r="I86"/>
      <c r="J86"/>
      <c r="K86"/>
      <c r="L86"/>
      <c r="M86"/>
      <c r="N86"/>
      <c r="O86"/>
    </row>
    <row r="87" spans="1:15" x14ac:dyDescent="0.3">
      <c r="A87"/>
      <c r="B87" s="2"/>
      <c r="C87" s="44">
        <v>9</v>
      </c>
      <c r="D87" s="41">
        <f t="shared" si="1"/>
        <v>100820.66158375726</v>
      </c>
      <c r="E87" s="48">
        <f>IF(D87=0,0,PMT(Inputs!$K$13/12,Inputs!$K$14*12,-$D$79,0,0))</f>
        <v>675.28203260687098</v>
      </c>
      <c r="F87" s="47">
        <f>D87*(Inputs!$K$13/12)</f>
        <v>588.1205259052507</v>
      </c>
      <c r="G87" s="49">
        <f t="shared" si="0"/>
        <v>87.161506701620283</v>
      </c>
      <c r="H87"/>
      <c r="I87"/>
      <c r="J87"/>
      <c r="K87"/>
      <c r="L87"/>
      <c r="M87"/>
      <c r="N87"/>
      <c r="O87"/>
    </row>
    <row r="88" spans="1:15" x14ac:dyDescent="0.3">
      <c r="A88"/>
      <c r="B88" s="2"/>
      <c r="C88" s="44">
        <v>10</v>
      </c>
      <c r="D88" s="41">
        <f t="shared" si="1"/>
        <v>100733.50007705564</v>
      </c>
      <c r="E88" s="48">
        <f>IF(D88=0,0,PMT(Inputs!$K$13/12,Inputs!$K$14*12,-$D$79,0,0))</f>
        <v>675.28203260687098</v>
      </c>
      <c r="F88" s="47">
        <f>D88*(Inputs!$K$13/12)</f>
        <v>587.61208378282458</v>
      </c>
      <c r="G88" s="49">
        <f t="shared" si="0"/>
        <v>87.669948824046401</v>
      </c>
      <c r="H88"/>
      <c r="I88"/>
      <c r="J88"/>
      <c r="K88"/>
      <c r="L88"/>
      <c r="M88"/>
      <c r="N88"/>
      <c r="O88"/>
    </row>
    <row r="89" spans="1:15" x14ac:dyDescent="0.3">
      <c r="A89"/>
      <c r="B89" s="2"/>
      <c r="C89" s="44">
        <v>11</v>
      </c>
      <c r="D89" s="41">
        <f t="shared" si="1"/>
        <v>100645.8301282316</v>
      </c>
      <c r="E89" s="48">
        <f>IF(D89=0,0,PMT(Inputs!$K$13/12,Inputs!$K$14*12,-$D$79,0,0))</f>
        <v>675.28203260687098</v>
      </c>
      <c r="F89" s="47">
        <f>D89*(Inputs!$K$13/12)</f>
        <v>587.10067574801769</v>
      </c>
      <c r="G89" s="49">
        <f t="shared" si="0"/>
        <v>88.181356858853292</v>
      </c>
      <c r="H89"/>
      <c r="I89"/>
      <c r="J89"/>
      <c r="K89"/>
      <c r="L89"/>
      <c r="M89"/>
      <c r="N89"/>
      <c r="O89"/>
    </row>
    <row r="90" spans="1:15" x14ac:dyDescent="0.3">
      <c r="A90"/>
      <c r="B90" s="2"/>
      <c r="C90" s="44">
        <v>12</v>
      </c>
      <c r="D90" s="41">
        <f t="shared" si="1"/>
        <v>100557.64877137274</v>
      </c>
      <c r="E90" s="48">
        <f>IF(D90=0,0,PMT(Inputs!$K$13/12,Inputs!$K$14*12,-$D$79,0,0))</f>
        <v>675.28203260687098</v>
      </c>
      <c r="F90" s="47">
        <f>D90*(Inputs!$K$13/12)</f>
        <v>586.58628449967432</v>
      </c>
      <c r="G90" s="49">
        <f t="shared" si="0"/>
        <v>88.695748107196664</v>
      </c>
      <c r="H90" s="41">
        <f>SUM(F79:F90)</f>
        <v>7072.3374145479947</v>
      </c>
      <c r="I90" s="41">
        <f>SUM(G79:G90)</f>
        <v>1031.046976734458</v>
      </c>
      <c r="J90" s="40"/>
      <c r="K90" s="40"/>
      <c r="L90" s="40"/>
      <c r="M90" s="41">
        <f>SUM(K79:K90)</f>
        <v>0</v>
      </c>
      <c r="N90" s="40"/>
      <c r="O90"/>
    </row>
    <row r="91" spans="1:15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 x14ac:dyDescent="0.3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 x14ac:dyDescent="0.3">
      <c r="A96" s="34"/>
      <c r="B96" s="12"/>
      <c r="D96" s="67"/>
    </row>
    <row r="97" spans="1:4" x14ac:dyDescent="0.3">
      <c r="A97" s="34"/>
      <c r="B97" s="12"/>
      <c r="D97" s="67"/>
    </row>
    <row r="98" spans="1:4" x14ac:dyDescent="0.3">
      <c r="A98" s="34"/>
      <c r="B98" s="12"/>
      <c r="D98" s="67"/>
    </row>
    <row r="99" spans="1:4" x14ac:dyDescent="0.3">
      <c r="A99" s="34"/>
      <c r="B99" s="12"/>
      <c r="D99" s="67"/>
    </row>
    <row r="100" spans="1:4" x14ac:dyDescent="0.3">
      <c r="A100" s="34"/>
      <c r="B100" s="12"/>
      <c r="D100" s="67"/>
    </row>
    <row r="101" spans="1:4" x14ac:dyDescent="0.3">
      <c r="A101" s="34"/>
      <c r="B101" s="12"/>
      <c r="D101" s="67"/>
    </row>
    <row r="102" spans="1:4" x14ac:dyDescent="0.3">
      <c r="A102" s="34"/>
      <c r="B102" s="12"/>
      <c r="D102" s="67"/>
    </row>
    <row r="103" spans="1:4" x14ac:dyDescent="0.3">
      <c r="A103" s="34"/>
      <c r="B103" s="12"/>
      <c r="D103" s="67"/>
    </row>
    <row r="104" spans="1:4" x14ac:dyDescent="0.3">
      <c r="A104" s="34"/>
      <c r="B104" s="12"/>
      <c r="D104" s="67"/>
    </row>
    <row r="105" spans="1:4" x14ac:dyDescent="0.3">
      <c r="A105" s="34"/>
      <c r="B105" s="12"/>
      <c r="D105" s="67"/>
    </row>
    <row r="106" spans="1:4" x14ac:dyDescent="0.3">
      <c r="A106" s="34"/>
      <c r="B106" s="12"/>
      <c r="D106" s="67"/>
    </row>
    <row r="107" spans="1:4" x14ac:dyDescent="0.3">
      <c r="A107" s="34"/>
      <c r="B107" s="12"/>
      <c r="D107" s="67"/>
    </row>
    <row r="108" spans="1:4" x14ac:dyDescent="0.3">
      <c r="A108" s="34"/>
      <c r="B108" s="12"/>
      <c r="D108" s="67"/>
    </row>
    <row r="109" spans="1:4" x14ac:dyDescent="0.3">
      <c r="A109" s="34"/>
      <c r="B109" s="12"/>
      <c r="D109" s="67"/>
    </row>
    <row r="110" spans="1:4" x14ac:dyDescent="0.3">
      <c r="A110" s="34"/>
      <c r="B110" s="12"/>
      <c r="D110" s="67"/>
    </row>
    <row r="111" spans="1:4" x14ac:dyDescent="0.3">
      <c r="A111" s="34"/>
      <c r="B111" s="12"/>
      <c r="D111" s="67"/>
    </row>
    <row r="112" spans="1:4" x14ac:dyDescent="0.3">
      <c r="A112" s="34"/>
      <c r="B112" s="12"/>
      <c r="D112" s="67"/>
    </row>
    <row r="113" spans="1:4" x14ac:dyDescent="0.3">
      <c r="A113" s="34"/>
      <c r="B113" s="12"/>
      <c r="D113" s="67"/>
    </row>
    <row r="114" spans="1:4" x14ac:dyDescent="0.3">
      <c r="A114" s="34"/>
      <c r="B114" s="12"/>
      <c r="D114" s="67"/>
    </row>
    <row r="115" spans="1:4" x14ac:dyDescent="0.3">
      <c r="A115" s="34"/>
      <c r="B115" s="12"/>
      <c r="D115" s="67"/>
    </row>
    <row r="116" spans="1:4" x14ac:dyDescent="0.3">
      <c r="A116" s="34"/>
      <c r="B116" s="12"/>
      <c r="D116" s="67"/>
    </row>
    <row r="117" spans="1:4" x14ac:dyDescent="0.3">
      <c r="A117" s="34"/>
      <c r="B117" s="12"/>
      <c r="D117" s="67"/>
    </row>
    <row r="118" spans="1:4" x14ac:dyDescent="0.3">
      <c r="A118" s="34"/>
      <c r="B118" s="12"/>
      <c r="D118" s="67"/>
    </row>
    <row r="119" spans="1:4" x14ac:dyDescent="0.3">
      <c r="A119" s="34"/>
      <c r="B119" s="12"/>
      <c r="D119" s="67"/>
    </row>
    <row r="120" spans="1:4" x14ac:dyDescent="0.3">
      <c r="A120" s="34"/>
      <c r="B120" s="12"/>
      <c r="D120" s="67"/>
    </row>
    <row r="121" spans="1:4" x14ac:dyDescent="0.3">
      <c r="A121" s="34"/>
      <c r="B121" s="12"/>
      <c r="D121" s="67"/>
    </row>
    <row r="122" spans="1:4" x14ac:dyDescent="0.3">
      <c r="A122" s="34"/>
      <c r="B122" s="12"/>
      <c r="D122" s="67"/>
    </row>
    <row r="123" spans="1:4" x14ac:dyDescent="0.3">
      <c r="A123" s="34"/>
      <c r="B123" s="12"/>
      <c r="D123" s="67"/>
    </row>
    <row r="124" spans="1:4" x14ac:dyDescent="0.3">
      <c r="A124" s="34"/>
      <c r="B124" s="12"/>
      <c r="D124" s="67"/>
    </row>
    <row r="125" spans="1:4" x14ac:dyDescent="0.3">
      <c r="A125" s="34"/>
      <c r="B125" s="12"/>
      <c r="D125" s="67"/>
    </row>
    <row r="126" spans="1:4" x14ac:dyDescent="0.3">
      <c r="A126" s="34"/>
      <c r="B126" s="12"/>
      <c r="D126" s="67"/>
    </row>
    <row r="127" spans="1:4" x14ac:dyDescent="0.3">
      <c r="A127" s="34"/>
      <c r="B127" s="12"/>
      <c r="D127" s="67"/>
    </row>
    <row r="128" spans="1:4" x14ac:dyDescent="0.3">
      <c r="A128" s="34"/>
      <c r="B128" s="12"/>
      <c r="D128" s="67"/>
    </row>
    <row r="129" spans="1:4" x14ac:dyDescent="0.3">
      <c r="A129" s="34"/>
      <c r="B129" s="12"/>
      <c r="D129" s="67"/>
    </row>
    <row r="130" spans="1:4" x14ac:dyDescent="0.3">
      <c r="A130" s="34"/>
      <c r="B130" s="12"/>
      <c r="D130" s="67"/>
    </row>
    <row r="131" spans="1:4" x14ac:dyDescent="0.3">
      <c r="A131" s="34"/>
      <c r="B131" s="12"/>
      <c r="D131" s="67"/>
    </row>
    <row r="132" spans="1:4" x14ac:dyDescent="0.3">
      <c r="A132" s="34"/>
      <c r="B132" s="12"/>
      <c r="D132" s="67"/>
    </row>
    <row r="133" spans="1:4" x14ac:dyDescent="0.3">
      <c r="A133" s="34"/>
      <c r="B133" s="12"/>
      <c r="D133" s="67"/>
    </row>
    <row r="134" spans="1:4" x14ac:dyDescent="0.3">
      <c r="A134" s="34"/>
      <c r="B134" s="12"/>
      <c r="D134" s="67"/>
    </row>
    <row r="135" spans="1:4" x14ac:dyDescent="0.3">
      <c r="A135" s="34"/>
      <c r="B135" s="12"/>
      <c r="D135" s="67"/>
    </row>
    <row r="136" spans="1:4" x14ac:dyDescent="0.3">
      <c r="A136" s="34"/>
      <c r="B136" s="12"/>
      <c r="D136" s="67"/>
    </row>
    <row r="137" spans="1:4" x14ac:dyDescent="0.3">
      <c r="A137" s="34"/>
      <c r="B137" s="12"/>
      <c r="D137" s="67"/>
    </row>
    <row r="138" spans="1:4" x14ac:dyDescent="0.3">
      <c r="A138" s="34"/>
      <c r="B138" s="12"/>
      <c r="D138" s="67"/>
    </row>
    <row r="139" spans="1:4" x14ac:dyDescent="0.3">
      <c r="A139" s="34"/>
      <c r="B139" s="12"/>
      <c r="D139" s="67"/>
    </row>
    <row r="140" spans="1:4" x14ac:dyDescent="0.3">
      <c r="A140" s="34"/>
      <c r="B140" s="12"/>
      <c r="D140" s="67"/>
    </row>
    <row r="141" spans="1:4" x14ac:dyDescent="0.3">
      <c r="A141" s="34"/>
      <c r="B141" s="12"/>
      <c r="D141" s="67"/>
    </row>
    <row r="142" spans="1:4" x14ac:dyDescent="0.3">
      <c r="A142" s="34"/>
      <c r="B142" s="12"/>
      <c r="D142" s="67"/>
    </row>
    <row r="143" spans="1:4" x14ac:dyDescent="0.3">
      <c r="A143" s="34"/>
      <c r="B143" s="12"/>
      <c r="D143" s="67"/>
    </row>
    <row r="144" spans="1:4" x14ac:dyDescent="0.3">
      <c r="A144" s="34"/>
      <c r="B144" s="12"/>
      <c r="D144" s="67"/>
    </row>
    <row r="145" spans="1:4" x14ac:dyDescent="0.3">
      <c r="A145" s="34"/>
      <c r="B145" s="12"/>
      <c r="D145" s="67"/>
    </row>
    <row r="146" spans="1:4" x14ac:dyDescent="0.3">
      <c r="A146" s="34"/>
      <c r="B146" s="12"/>
      <c r="D146" s="67"/>
    </row>
    <row r="147" spans="1:4" x14ac:dyDescent="0.3">
      <c r="A147" s="34"/>
      <c r="B147" s="12"/>
      <c r="D147" s="67"/>
    </row>
    <row r="148" spans="1:4" x14ac:dyDescent="0.3">
      <c r="A148" s="34"/>
      <c r="B148" s="12"/>
      <c r="D148" s="67"/>
    </row>
    <row r="149" spans="1:4" x14ac:dyDescent="0.3">
      <c r="A149" s="34"/>
      <c r="B149" s="12"/>
      <c r="D149" s="67"/>
    </row>
    <row r="150" spans="1:4" x14ac:dyDescent="0.3">
      <c r="A150" s="34"/>
      <c r="B150" s="12"/>
      <c r="D150" s="67"/>
    </row>
    <row r="151" spans="1:4" x14ac:dyDescent="0.3">
      <c r="A151" s="34"/>
      <c r="B151" s="12"/>
      <c r="D151" s="67"/>
    </row>
    <row r="152" spans="1:4" x14ac:dyDescent="0.3">
      <c r="A152" s="34"/>
      <c r="B152" s="12"/>
      <c r="D152" s="67"/>
    </row>
    <row r="153" spans="1:4" x14ac:dyDescent="0.3">
      <c r="A153" s="34"/>
      <c r="B153" s="12"/>
      <c r="D153" s="67"/>
    </row>
    <row r="154" spans="1:4" x14ac:dyDescent="0.3">
      <c r="A154" s="34"/>
      <c r="B154" s="12"/>
      <c r="D154" s="67"/>
    </row>
    <row r="155" spans="1:4" x14ac:dyDescent="0.3">
      <c r="A155" s="34"/>
      <c r="B155" s="12"/>
      <c r="D155" s="67"/>
    </row>
    <row r="156" spans="1:4" x14ac:dyDescent="0.3">
      <c r="A156" s="34"/>
      <c r="B156" s="12"/>
      <c r="D156" s="67"/>
    </row>
    <row r="157" spans="1:4" x14ac:dyDescent="0.3">
      <c r="A157" s="34"/>
      <c r="B157" s="12"/>
      <c r="D157" s="67"/>
    </row>
    <row r="158" spans="1:4" x14ac:dyDescent="0.3">
      <c r="A158" s="34"/>
      <c r="B158" s="12"/>
      <c r="D158" s="67"/>
    </row>
    <row r="159" spans="1:4" x14ac:dyDescent="0.3">
      <c r="A159" s="34"/>
      <c r="B159" s="12"/>
      <c r="D159" s="67"/>
    </row>
    <row r="160" spans="1:4" x14ac:dyDescent="0.3">
      <c r="A160" s="34"/>
      <c r="B160" s="12"/>
      <c r="D160" s="67"/>
    </row>
    <row r="161" spans="1:4" x14ac:dyDescent="0.3">
      <c r="A161" s="34"/>
      <c r="B161" s="12"/>
      <c r="D161" s="67"/>
    </row>
    <row r="162" spans="1:4" x14ac:dyDescent="0.3">
      <c r="A162" s="34"/>
      <c r="B162" s="12"/>
      <c r="D162" s="67"/>
    </row>
    <row r="163" spans="1:4" x14ac:dyDescent="0.3">
      <c r="A163" s="34"/>
      <c r="B163" s="12"/>
      <c r="D163" s="67"/>
    </row>
    <row r="164" spans="1:4" x14ac:dyDescent="0.3">
      <c r="A164" s="34"/>
      <c r="B164" s="12"/>
      <c r="D164" s="67"/>
    </row>
    <row r="165" spans="1:4" x14ac:dyDescent="0.3">
      <c r="A165" s="34"/>
      <c r="B165" s="12"/>
      <c r="D165" s="67"/>
    </row>
    <row r="166" spans="1:4" x14ac:dyDescent="0.3">
      <c r="A166" s="34"/>
      <c r="B166" s="12"/>
      <c r="D166" s="67"/>
    </row>
    <row r="167" spans="1:4" x14ac:dyDescent="0.3">
      <c r="A167" s="34"/>
      <c r="B167" s="12"/>
      <c r="D167" s="67"/>
    </row>
    <row r="168" spans="1:4" x14ac:dyDescent="0.3">
      <c r="A168" s="34"/>
      <c r="B168" s="12"/>
      <c r="D168" s="67"/>
    </row>
    <row r="169" spans="1:4" x14ac:dyDescent="0.3">
      <c r="A169" s="34"/>
      <c r="B169" s="12"/>
      <c r="D169" s="67"/>
    </row>
    <row r="170" spans="1:4" x14ac:dyDescent="0.3">
      <c r="A170" s="34"/>
      <c r="B170" s="12"/>
      <c r="D170" s="67"/>
    </row>
    <row r="171" spans="1:4" x14ac:dyDescent="0.3">
      <c r="A171" s="34"/>
      <c r="B171" s="12"/>
      <c r="D171" s="67"/>
    </row>
    <row r="172" spans="1:4" x14ac:dyDescent="0.3">
      <c r="A172" s="34"/>
      <c r="B172" s="12"/>
      <c r="D172" s="67"/>
    </row>
    <row r="173" spans="1:4" x14ac:dyDescent="0.3">
      <c r="A173" s="34"/>
      <c r="B173" s="12"/>
      <c r="D173" s="67"/>
    </row>
    <row r="174" spans="1:4" x14ac:dyDescent="0.3">
      <c r="A174" s="34"/>
      <c r="B174" s="12"/>
      <c r="D174" s="67"/>
    </row>
    <row r="175" spans="1:4" x14ac:dyDescent="0.3">
      <c r="A175" s="34"/>
      <c r="B175" s="12"/>
      <c r="D175" s="67"/>
    </row>
    <row r="176" spans="1:4" x14ac:dyDescent="0.3">
      <c r="A176" s="34"/>
      <c r="B176" s="12"/>
      <c r="D176" s="67"/>
    </row>
    <row r="177" spans="1:4" x14ac:dyDescent="0.3">
      <c r="A177" s="34"/>
      <c r="B177" s="12"/>
      <c r="D177" s="67"/>
    </row>
    <row r="178" spans="1:4" x14ac:dyDescent="0.3">
      <c r="A178" s="34"/>
      <c r="B178" s="12"/>
      <c r="D178" s="67"/>
    </row>
    <row r="179" spans="1:4" x14ac:dyDescent="0.3">
      <c r="A179" s="34"/>
      <c r="B179" s="12"/>
      <c r="D179" s="67"/>
    </row>
    <row r="180" spans="1:4" x14ac:dyDescent="0.3">
      <c r="A180" s="34"/>
      <c r="B180" s="12"/>
      <c r="D180" s="67"/>
    </row>
    <row r="181" spans="1:4" x14ac:dyDescent="0.3">
      <c r="A181" s="34"/>
      <c r="B181" s="12"/>
      <c r="D181" s="67"/>
    </row>
    <row r="182" spans="1:4" x14ac:dyDescent="0.3">
      <c r="A182" s="34"/>
      <c r="B182" s="12"/>
      <c r="D182" s="67"/>
    </row>
    <row r="183" spans="1:4" x14ac:dyDescent="0.3">
      <c r="A183" s="34"/>
      <c r="B183" s="12"/>
      <c r="D183" s="67"/>
    </row>
    <row r="184" spans="1:4" x14ac:dyDescent="0.3">
      <c r="A184" s="34"/>
      <c r="B184" s="12"/>
      <c r="D184" s="67"/>
    </row>
    <row r="185" spans="1:4" x14ac:dyDescent="0.3">
      <c r="A185" s="34"/>
      <c r="B185" s="12"/>
      <c r="D185" s="67"/>
    </row>
    <row r="186" spans="1:4" x14ac:dyDescent="0.3">
      <c r="A186" s="34"/>
      <c r="B186" s="12"/>
      <c r="D186" s="67"/>
    </row>
    <row r="187" spans="1:4" x14ac:dyDescent="0.3">
      <c r="A187" s="34"/>
      <c r="B187" s="12"/>
      <c r="D187" s="67"/>
    </row>
    <row r="188" spans="1:4" x14ac:dyDescent="0.3">
      <c r="A188" s="34"/>
      <c r="B188" s="12"/>
      <c r="D188" s="67"/>
    </row>
    <row r="189" spans="1:4" x14ac:dyDescent="0.3">
      <c r="A189" s="34"/>
      <c r="B189" s="12"/>
      <c r="D189" s="67"/>
    </row>
    <row r="190" spans="1:4" x14ac:dyDescent="0.3">
      <c r="A190" s="34"/>
      <c r="B190" s="12"/>
      <c r="D190" s="67"/>
    </row>
    <row r="191" spans="1:4" x14ac:dyDescent="0.3">
      <c r="A191" s="34"/>
      <c r="B191" s="12"/>
      <c r="D191" s="67"/>
    </row>
    <row r="192" spans="1:4" x14ac:dyDescent="0.3">
      <c r="A192" s="34"/>
      <c r="B192" s="12"/>
      <c r="D192" s="67"/>
    </row>
    <row r="193" spans="1:4" x14ac:dyDescent="0.3">
      <c r="A193" s="34"/>
      <c r="B193" s="12"/>
      <c r="D193" s="67"/>
    </row>
    <row r="194" spans="1:4" x14ac:dyDescent="0.3">
      <c r="A194" s="34"/>
      <c r="B194" s="12"/>
      <c r="D194" s="67"/>
    </row>
    <row r="195" spans="1:4" x14ac:dyDescent="0.3">
      <c r="A195" s="34"/>
      <c r="B195" s="12"/>
      <c r="D195" s="67"/>
    </row>
    <row r="196" spans="1:4" x14ac:dyDescent="0.3">
      <c r="A196" s="34"/>
      <c r="B196" s="12"/>
      <c r="D196" s="67"/>
    </row>
    <row r="197" spans="1:4" x14ac:dyDescent="0.3">
      <c r="A197" s="34"/>
      <c r="B197" s="12"/>
      <c r="D197" s="67"/>
    </row>
    <row r="198" spans="1:4" x14ac:dyDescent="0.3">
      <c r="A198" s="34"/>
      <c r="B198" s="12"/>
      <c r="D198" s="67"/>
    </row>
    <row r="199" spans="1:4" x14ac:dyDescent="0.3">
      <c r="A199" s="34"/>
      <c r="B199" s="12"/>
      <c r="D199" s="67"/>
    </row>
    <row r="200" spans="1:4" x14ac:dyDescent="0.3">
      <c r="A200" s="34"/>
      <c r="B200" s="12"/>
      <c r="D200" s="67"/>
    </row>
    <row r="201" spans="1:4" x14ac:dyDescent="0.3">
      <c r="A201" s="34"/>
      <c r="B201" s="12"/>
      <c r="D201" s="67"/>
    </row>
    <row r="202" spans="1:4" x14ac:dyDescent="0.3">
      <c r="A202" s="34"/>
      <c r="B202" s="12"/>
      <c r="D202" s="67"/>
    </row>
    <row r="203" spans="1:4" x14ac:dyDescent="0.3">
      <c r="A203" s="34"/>
      <c r="B203" s="12"/>
      <c r="D203" s="67"/>
    </row>
    <row r="204" spans="1:4" x14ac:dyDescent="0.3">
      <c r="A204" s="34"/>
      <c r="B204" s="12"/>
      <c r="D204" s="67"/>
    </row>
    <row r="205" spans="1:4" x14ac:dyDescent="0.3">
      <c r="A205" s="34"/>
      <c r="B205" s="12"/>
      <c r="D205" s="67"/>
    </row>
    <row r="206" spans="1:4" x14ac:dyDescent="0.3">
      <c r="A206" s="34"/>
      <c r="B206" s="12"/>
      <c r="D206" s="67"/>
    </row>
    <row r="207" spans="1:4" x14ac:dyDescent="0.3">
      <c r="A207" s="34"/>
      <c r="B207" s="12"/>
      <c r="D207" s="67"/>
    </row>
    <row r="208" spans="1:4" x14ac:dyDescent="0.3">
      <c r="A208" s="34"/>
      <c r="B208" s="12"/>
      <c r="D208" s="67"/>
    </row>
    <row r="209" spans="1:4" x14ac:dyDescent="0.3">
      <c r="A209" s="34"/>
      <c r="B209" s="12"/>
      <c r="D209" s="67"/>
    </row>
    <row r="210" spans="1:4" x14ac:dyDescent="0.3">
      <c r="A210" s="34"/>
      <c r="B210" s="12"/>
      <c r="D210" s="67"/>
    </row>
    <row r="211" spans="1:4" x14ac:dyDescent="0.3">
      <c r="A211" s="34"/>
      <c r="B211" s="12"/>
      <c r="D211" s="67"/>
    </row>
    <row r="212" spans="1:4" x14ac:dyDescent="0.3">
      <c r="A212" s="34"/>
      <c r="B212" s="12"/>
      <c r="D212" s="67"/>
    </row>
    <row r="213" spans="1:4" x14ac:dyDescent="0.3">
      <c r="A213" s="34"/>
      <c r="B213" s="12"/>
      <c r="D213" s="67"/>
    </row>
    <row r="214" spans="1:4" x14ac:dyDescent="0.3">
      <c r="A214" s="34"/>
      <c r="B214" s="12"/>
      <c r="D214" s="67"/>
    </row>
    <row r="215" spans="1:4" x14ac:dyDescent="0.3">
      <c r="A215" s="34"/>
      <c r="B215" s="12"/>
      <c r="D215" s="67"/>
    </row>
    <row r="216" spans="1:4" x14ac:dyDescent="0.3">
      <c r="A216" s="34"/>
      <c r="B216" s="12"/>
      <c r="D216" s="67"/>
    </row>
    <row r="217" spans="1:4" x14ac:dyDescent="0.3">
      <c r="A217" s="34"/>
      <c r="B217" s="12"/>
      <c r="D217" s="67"/>
    </row>
    <row r="218" spans="1:4" x14ac:dyDescent="0.3">
      <c r="A218" s="34"/>
      <c r="B218" s="12"/>
      <c r="D218" s="67"/>
    </row>
    <row r="219" spans="1:4" x14ac:dyDescent="0.3">
      <c r="A219" s="34"/>
      <c r="B219" s="12"/>
      <c r="D219" s="67"/>
    </row>
    <row r="220" spans="1:4" x14ac:dyDescent="0.3">
      <c r="A220" s="34"/>
      <c r="B220" s="12"/>
      <c r="D220" s="67"/>
    </row>
    <row r="221" spans="1:4" x14ac:dyDescent="0.3">
      <c r="A221" s="34"/>
      <c r="B221" s="12"/>
      <c r="D221" s="67"/>
    </row>
    <row r="222" spans="1:4" x14ac:dyDescent="0.3">
      <c r="A222" s="34"/>
      <c r="B222" s="12"/>
      <c r="D222" s="67"/>
    </row>
    <row r="223" spans="1:4" x14ac:dyDescent="0.3">
      <c r="A223" s="34"/>
      <c r="B223" s="12"/>
      <c r="D223" s="67"/>
    </row>
    <row r="224" spans="1:4" x14ac:dyDescent="0.3">
      <c r="A224" s="34"/>
      <c r="B224" s="12"/>
      <c r="D224" s="67"/>
    </row>
  </sheetData>
  <mergeCells count="2">
    <mergeCell ref="D5:F5"/>
    <mergeCell ref="D3:F4"/>
  </mergeCells>
  <hyperlinks>
    <hyperlink ref="O17" r:id="rId1" xr:uid="{BF207520-A771-4042-B983-FD857396BAEA}"/>
  </hyperlinks>
  <pageMargins left="0.7" right="0.7" top="0.75" bottom="0.75" header="0.3" footer="0.3"/>
  <pageSetup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E67AE-813C-4081-A2C7-252AA5B6817E}">
  <dimension ref="A2:AF26"/>
  <sheetViews>
    <sheetView showGridLines="0" zoomScale="70" zoomScaleNormal="70" workbookViewId="0">
      <selection activeCell="O5" sqref="O5"/>
    </sheetView>
  </sheetViews>
  <sheetFormatPr defaultRowHeight="15.6" x14ac:dyDescent="0.3"/>
  <cols>
    <col min="1" max="1" width="3.6640625" customWidth="1"/>
    <col min="2" max="9" width="13.5546875" customWidth="1"/>
    <col min="10" max="10" width="7.88671875" customWidth="1"/>
    <col min="11" max="11" width="13.6640625" customWidth="1"/>
    <col min="12" max="12" width="11.5546875" style="87" bestFit="1" customWidth="1"/>
    <col min="13" max="13" width="7" style="87" customWidth="1"/>
    <col min="14" max="14" width="8.109375" style="87" customWidth="1"/>
    <col min="15" max="15" width="13.44140625" style="87" customWidth="1"/>
    <col min="16" max="16" width="20.5546875" style="87" customWidth="1"/>
    <col min="17" max="17" width="9.109375" style="88" customWidth="1"/>
    <col min="18" max="18" width="8.109375" style="87" customWidth="1"/>
    <col min="19" max="19" width="13.33203125" style="87" customWidth="1"/>
    <col min="20" max="20" width="15.33203125" style="13" customWidth="1"/>
    <col min="21" max="21" width="7.5546875" style="19" customWidth="1"/>
    <col min="22" max="22" width="8.44140625" style="19" customWidth="1"/>
    <col min="23" max="23" width="13" style="19" customWidth="1"/>
    <col min="24" max="24" width="9" style="19" customWidth="1"/>
    <col min="25" max="25" width="14.6640625" style="19" customWidth="1"/>
    <col min="26" max="26" width="14.44140625" style="19" customWidth="1"/>
    <col min="27" max="27" width="11" style="19" customWidth="1"/>
    <col min="28" max="28" width="9" style="19" customWidth="1"/>
    <col min="29" max="29" width="14.44140625" style="19" customWidth="1"/>
    <col min="30" max="30" width="5.5546875" style="19" customWidth="1"/>
    <col min="31" max="32" width="14.6640625" style="19" customWidth="1"/>
    <col min="34" max="34" width="11.109375" customWidth="1"/>
    <col min="35" max="35" width="4.33203125" customWidth="1"/>
    <col min="36" max="36" width="7.88671875" customWidth="1"/>
    <col min="37" max="37" width="12" bestFit="1" customWidth="1"/>
    <col min="38" max="38" width="4.88671875" customWidth="1"/>
    <col min="39" max="39" width="13.5546875" customWidth="1"/>
    <col min="45" max="45" width="10.5546875" bestFit="1" customWidth="1"/>
  </cols>
  <sheetData>
    <row r="2" spans="1:31" ht="16.2" thickBot="1" x14ac:dyDescent="0.35">
      <c r="D2" s="9"/>
    </row>
    <row r="3" spans="1:31" ht="24" customHeight="1" thickBot="1" x14ac:dyDescent="0.4">
      <c r="B3" s="3"/>
      <c r="C3" s="4"/>
      <c r="E3" s="110" t="s">
        <v>68</v>
      </c>
      <c r="F3" s="4"/>
      <c r="G3" s="4"/>
      <c r="H3" s="4"/>
      <c r="I3" s="4"/>
      <c r="J3" s="5"/>
      <c r="N3" s="89"/>
      <c r="Q3" s="90"/>
      <c r="R3" s="91"/>
      <c r="T3" s="12"/>
      <c r="U3" s="12"/>
      <c r="V3" s="12"/>
      <c r="W3" s="15"/>
      <c r="Y3" s="16"/>
      <c r="Z3" s="12"/>
      <c r="AC3" s="17"/>
      <c r="AE3" s="22"/>
    </row>
    <row r="4" spans="1:31" ht="24" customHeight="1" thickBot="1" x14ac:dyDescent="0.35">
      <c r="A4" s="133"/>
      <c r="B4" s="7"/>
      <c r="J4" s="6"/>
      <c r="N4" s="105" t="s">
        <v>76</v>
      </c>
      <c r="O4" s="127">
        <f>SUM(O5:O7)</f>
        <v>56400</v>
      </c>
      <c r="R4" s="105" t="s">
        <v>70</v>
      </c>
      <c r="S4" s="127">
        <f>SUM(S5:S7)</f>
        <v>17090.742585452008</v>
      </c>
      <c r="T4" s="12"/>
      <c r="U4" s="14"/>
      <c r="V4" s="14"/>
      <c r="W4" s="14"/>
      <c r="Y4" s="14"/>
      <c r="Z4" s="23"/>
      <c r="AC4" s="14"/>
      <c r="AE4" s="22"/>
    </row>
    <row r="5" spans="1:31" ht="24" customHeight="1" x14ac:dyDescent="0.3">
      <c r="A5" s="133"/>
      <c r="B5" s="7"/>
      <c r="J5" s="6"/>
      <c r="M5" s="104" t="s">
        <v>26</v>
      </c>
      <c r="N5" s="91"/>
      <c r="O5" s="93">
        <f>Inputs!L71</f>
        <v>43500</v>
      </c>
      <c r="Q5" s="107" t="s">
        <v>5</v>
      </c>
      <c r="S5" s="96">
        <f>Inputs!H70</f>
        <v>11709.695608717549</v>
      </c>
      <c r="T5" s="12"/>
      <c r="U5" s="14"/>
      <c r="V5" s="14"/>
      <c r="W5" s="25"/>
      <c r="Y5" s="25"/>
      <c r="Z5" s="25"/>
      <c r="AC5" s="25"/>
      <c r="AE5" s="30"/>
    </row>
    <row r="6" spans="1:31" ht="24" customHeight="1" x14ac:dyDescent="0.3">
      <c r="A6" s="133"/>
      <c r="B6" s="7"/>
      <c r="J6" s="6"/>
      <c r="M6" s="104" t="s">
        <v>59</v>
      </c>
      <c r="N6" s="91"/>
      <c r="O6" s="97">
        <f>Inputs!L72</f>
        <v>2900</v>
      </c>
      <c r="Q6" s="107" t="s">
        <v>19</v>
      </c>
      <c r="S6" s="97">
        <f>(Inputs!D6*Inputs!K7)</f>
        <v>4350</v>
      </c>
      <c r="T6" s="12"/>
      <c r="U6" s="14"/>
      <c r="V6" s="14"/>
      <c r="W6" s="25"/>
      <c r="Y6" s="25"/>
      <c r="Z6" s="25"/>
      <c r="AC6" s="25"/>
      <c r="AE6" s="24"/>
    </row>
    <row r="7" spans="1:31" ht="24" customHeight="1" x14ac:dyDescent="0.3">
      <c r="A7" s="133"/>
      <c r="B7" s="7"/>
      <c r="J7" s="6"/>
      <c r="L7" s="94"/>
      <c r="M7" s="104" t="s">
        <v>27</v>
      </c>
      <c r="N7" s="91"/>
      <c r="O7" s="97">
        <f>Inputs!L73</f>
        <v>10000</v>
      </c>
      <c r="Q7" s="107" t="s">
        <v>32</v>
      </c>
      <c r="R7" s="92"/>
      <c r="S7" s="97">
        <f>Inputs!I90</f>
        <v>1031.046976734458</v>
      </c>
      <c r="T7" s="12"/>
      <c r="U7" s="14"/>
      <c r="V7" s="14"/>
      <c r="W7" s="25"/>
      <c r="Y7" s="25"/>
      <c r="Z7" s="25"/>
      <c r="AC7" s="25"/>
      <c r="AE7" s="22"/>
    </row>
    <row r="8" spans="1:31" ht="24" customHeight="1" x14ac:dyDescent="0.3">
      <c r="A8" s="133"/>
      <c r="B8" s="7"/>
      <c r="J8" s="6"/>
      <c r="O8" s="91"/>
      <c r="P8" s="98"/>
      <c r="R8" s="91"/>
      <c r="T8" s="12"/>
      <c r="U8" s="14"/>
      <c r="V8" s="14"/>
      <c r="W8" s="25"/>
      <c r="Y8" s="25"/>
      <c r="Z8" s="25"/>
      <c r="AC8" s="25"/>
      <c r="AE8" s="22"/>
    </row>
    <row r="9" spans="1:31" ht="24" customHeight="1" thickBot="1" x14ac:dyDescent="0.35">
      <c r="A9" s="133"/>
      <c r="B9" s="7"/>
      <c r="J9" s="6"/>
      <c r="O9" s="94"/>
      <c r="P9" s="98"/>
      <c r="T9" s="12"/>
      <c r="U9" s="134" t="s">
        <v>79</v>
      </c>
      <c r="V9" s="14"/>
      <c r="W9" s="25"/>
      <c r="Y9" s="25"/>
      <c r="Z9" s="25"/>
      <c r="AC9" s="25"/>
      <c r="AE9" s="30"/>
    </row>
    <row r="10" spans="1:31" ht="24" customHeight="1" thickBot="1" x14ac:dyDescent="0.35">
      <c r="A10" s="133"/>
      <c r="B10" s="7"/>
      <c r="J10" s="6"/>
      <c r="M10" s="106"/>
      <c r="N10" s="105" t="s">
        <v>69</v>
      </c>
      <c r="O10" s="128">
        <f>O13-O12-O11</f>
        <v>975.80796739312916</v>
      </c>
      <c r="P10" s="98"/>
      <c r="R10" s="105" t="s">
        <v>71</v>
      </c>
      <c r="T10" s="12"/>
      <c r="U10" s="14"/>
      <c r="V10" s="14"/>
      <c r="W10" s="25"/>
      <c r="Y10" s="25"/>
      <c r="Z10" s="25"/>
      <c r="AC10" s="25"/>
      <c r="AE10" s="14"/>
    </row>
    <row r="11" spans="1:31" ht="24" customHeight="1" x14ac:dyDescent="0.3">
      <c r="A11" s="133"/>
      <c r="B11" s="7"/>
      <c r="J11" s="6"/>
      <c r="M11" s="104" t="s">
        <v>3</v>
      </c>
      <c r="N11" s="91"/>
      <c r="O11" s="93">
        <f>Inputs!H68/12</f>
        <v>248.16</v>
      </c>
      <c r="P11" s="98"/>
      <c r="Q11" s="104" t="s">
        <v>64</v>
      </c>
      <c r="R11" s="87" t="s">
        <v>66</v>
      </c>
      <c r="S11" s="129">
        <f>S4/O4</f>
        <v>0.30302735080588666</v>
      </c>
      <c r="T11" s="12"/>
      <c r="W11" s="31"/>
      <c r="X11" s="26"/>
      <c r="Y11" s="31"/>
      <c r="Z11" s="31"/>
      <c r="AB11" s="27"/>
      <c r="AE11" s="14"/>
    </row>
    <row r="12" spans="1:31" ht="24" customHeight="1" x14ac:dyDescent="0.3">
      <c r="A12" s="133"/>
      <c r="B12" s="7"/>
      <c r="J12" s="6"/>
      <c r="M12" s="104" t="s">
        <v>60</v>
      </c>
      <c r="N12" s="87" t="s">
        <v>61</v>
      </c>
      <c r="O12" s="97">
        <f>Inputs!H69/12</f>
        <v>844.03203260687098</v>
      </c>
      <c r="P12" s="98"/>
      <c r="Q12" s="104" t="s">
        <v>65</v>
      </c>
      <c r="R12" s="87" t="s">
        <v>67</v>
      </c>
      <c r="S12" s="109">
        <f>Inputs!B69</f>
        <v>2.1561266986268945</v>
      </c>
      <c r="U12" s="1"/>
      <c r="V12" s="1"/>
      <c r="X12" s="26"/>
      <c r="AE12" s="32"/>
    </row>
    <row r="13" spans="1:31" ht="24" customHeight="1" x14ac:dyDescent="0.3">
      <c r="A13" s="133"/>
      <c r="B13" s="7"/>
      <c r="J13" s="6"/>
      <c r="L13" s="94"/>
      <c r="M13" s="104" t="s">
        <v>62</v>
      </c>
      <c r="N13" s="91"/>
      <c r="O13" s="97">
        <f>Inputs!H67/12</f>
        <v>2068</v>
      </c>
      <c r="P13" s="91"/>
      <c r="Q13" s="104" t="s">
        <v>63</v>
      </c>
      <c r="R13" s="91"/>
      <c r="S13" s="108">
        <f>Inputs!B68</f>
        <v>0.47186071924232548</v>
      </c>
      <c r="U13" s="1"/>
      <c r="V13" s="1"/>
      <c r="X13" s="26"/>
      <c r="Y13" s="28"/>
      <c r="AC13" s="18"/>
    </row>
    <row r="14" spans="1:31" ht="24" customHeight="1" x14ac:dyDescent="0.3">
      <c r="A14" s="133"/>
      <c r="B14" s="7"/>
      <c r="J14" s="6"/>
      <c r="L14" s="99"/>
      <c r="N14" s="91"/>
      <c r="O14" s="100"/>
      <c r="P14" s="91"/>
      <c r="Q14" s="95"/>
      <c r="U14" s="1"/>
      <c r="V14" s="1"/>
      <c r="X14" s="26"/>
      <c r="AC14" s="18"/>
      <c r="AE14" s="14"/>
    </row>
    <row r="15" spans="1:31" ht="24" customHeight="1" x14ac:dyDescent="0.3">
      <c r="A15" s="133"/>
      <c r="B15" s="7"/>
      <c r="J15" s="6"/>
      <c r="L15" s="99"/>
      <c r="M15" s="91"/>
      <c r="O15" s="94"/>
      <c r="P15" s="98"/>
      <c r="U15" s="1"/>
      <c r="V15" s="1"/>
      <c r="AC15" s="25"/>
      <c r="AE15" s="31"/>
    </row>
    <row r="16" spans="1:31" ht="15.6" customHeight="1" x14ac:dyDescent="0.3">
      <c r="A16" s="133"/>
      <c r="B16" s="7"/>
      <c r="J16" s="6"/>
      <c r="L16" s="99"/>
      <c r="M16" s="91"/>
      <c r="O16" s="94"/>
      <c r="P16" s="98"/>
      <c r="U16" s="14"/>
      <c r="V16" s="14"/>
      <c r="W16" s="25"/>
      <c r="Y16" s="25"/>
      <c r="Z16" s="25"/>
      <c r="AC16" s="25"/>
      <c r="AE16" s="22"/>
    </row>
    <row r="17" spans="1:32" ht="15.6" customHeight="1" x14ac:dyDescent="0.3">
      <c r="A17" s="133"/>
      <c r="B17" s="7"/>
      <c r="J17" s="6"/>
      <c r="L17" s="99"/>
      <c r="M17" s="91"/>
      <c r="O17" s="94"/>
      <c r="P17" s="98"/>
      <c r="U17" s="14"/>
      <c r="V17" s="14"/>
      <c r="W17" s="25"/>
      <c r="Y17" s="25"/>
      <c r="Z17" s="25"/>
      <c r="AC17" s="25"/>
      <c r="AE17" s="33"/>
    </row>
    <row r="18" spans="1:32" ht="20.25" customHeight="1" thickBot="1" x14ac:dyDescent="0.35">
      <c r="B18" s="8"/>
      <c r="C18" s="9"/>
      <c r="D18" s="9"/>
      <c r="E18" s="9"/>
      <c r="F18" s="9"/>
      <c r="G18" s="9"/>
      <c r="H18" s="9"/>
      <c r="I18" s="9"/>
      <c r="J18" s="10"/>
      <c r="L18" s="99"/>
      <c r="M18" s="91"/>
      <c r="O18" s="94"/>
      <c r="P18" s="98"/>
      <c r="Q18" s="101"/>
      <c r="R18" s="91"/>
      <c r="T18" s="14"/>
      <c r="U18" s="14"/>
      <c r="V18" s="14"/>
      <c r="W18" s="25"/>
      <c r="Y18" s="25"/>
      <c r="Z18" s="25"/>
      <c r="AC18" s="25"/>
    </row>
    <row r="19" spans="1:32" x14ac:dyDescent="0.3">
      <c r="W19" s="25"/>
      <c r="Y19" s="25"/>
      <c r="Z19" s="25"/>
      <c r="AC19" s="25"/>
    </row>
    <row r="20" spans="1:32" s="74" customFormat="1" x14ac:dyDescent="0.3">
      <c r="B20" s="75"/>
      <c r="C20" s="29"/>
      <c r="D20" s="29"/>
      <c r="E20" s="29"/>
      <c r="F20" s="29"/>
      <c r="G20" s="29"/>
      <c r="H20" s="29"/>
      <c r="I20" s="29"/>
      <c r="J20" s="29"/>
      <c r="K20" s="12"/>
      <c r="L20" s="102"/>
      <c r="M20" s="102"/>
      <c r="N20" s="102"/>
      <c r="O20" s="102"/>
      <c r="P20" s="102"/>
      <c r="Q20" s="88"/>
      <c r="R20" s="102"/>
      <c r="S20" s="102"/>
      <c r="T20" s="34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</row>
    <row r="21" spans="1:32" s="74" customFormat="1" ht="19.2" customHeight="1" x14ac:dyDescent="0.3">
      <c r="B21" s="75"/>
      <c r="C21" s="12"/>
      <c r="D21" s="12"/>
      <c r="E21" s="29"/>
      <c r="F21" s="12"/>
      <c r="G21" s="12"/>
      <c r="H21" s="12"/>
      <c r="I21" s="12"/>
      <c r="J21" s="12"/>
      <c r="K21" s="12"/>
      <c r="L21" s="102"/>
      <c r="M21" s="102"/>
      <c r="N21" s="102"/>
      <c r="O21" s="102"/>
      <c r="P21" s="102"/>
      <c r="Q21" s="88"/>
      <c r="R21" s="102"/>
      <c r="S21" s="102"/>
      <c r="T21" s="34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</row>
    <row r="22" spans="1:32" s="74" customFormat="1" ht="19.2" customHeight="1" x14ac:dyDescent="0.3">
      <c r="B22" s="34"/>
      <c r="C22" s="29"/>
      <c r="D22" s="29"/>
      <c r="E22" s="29"/>
      <c r="F22" s="76"/>
      <c r="G22" s="77"/>
      <c r="H22" s="76"/>
      <c r="I22" s="76"/>
      <c r="J22" s="77"/>
      <c r="K22" s="12"/>
      <c r="L22" s="102"/>
      <c r="M22" s="102"/>
      <c r="N22" s="102"/>
      <c r="O22" s="102"/>
      <c r="P22" s="102"/>
      <c r="Q22" s="88"/>
      <c r="R22" s="102"/>
      <c r="S22" s="102"/>
      <c r="T22" s="34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</row>
    <row r="23" spans="1:32" s="74" customFormat="1" ht="19.2" customHeight="1" x14ac:dyDescent="0.3">
      <c r="B23" s="34"/>
      <c r="C23" s="29"/>
      <c r="D23" s="29"/>
      <c r="E23" s="29"/>
      <c r="F23" s="76"/>
      <c r="G23" s="77"/>
      <c r="H23" s="76"/>
      <c r="I23" s="76"/>
      <c r="J23" s="77"/>
      <c r="K23" s="12"/>
      <c r="L23" s="102"/>
      <c r="M23" s="102"/>
      <c r="N23" s="102"/>
      <c r="O23" s="102"/>
      <c r="P23" s="102"/>
      <c r="Q23" s="88"/>
      <c r="R23" s="102"/>
      <c r="S23" s="102"/>
      <c r="T23" s="34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</row>
    <row r="24" spans="1:32" s="74" customFormat="1" ht="19.2" customHeight="1" x14ac:dyDescent="0.3">
      <c r="B24" s="34"/>
      <c r="C24" s="29"/>
      <c r="D24" s="29"/>
      <c r="E24" s="29"/>
      <c r="F24" s="76"/>
      <c r="G24" s="77"/>
      <c r="H24" s="76"/>
      <c r="I24" s="76"/>
      <c r="J24" s="77"/>
      <c r="K24" s="12"/>
      <c r="L24" s="102"/>
      <c r="M24" s="102"/>
      <c r="N24" s="102"/>
      <c r="O24" s="102"/>
      <c r="P24" s="102"/>
      <c r="Q24" s="88"/>
      <c r="R24" s="102"/>
      <c r="S24" s="102"/>
      <c r="T24" s="34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</row>
    <row r="25" spans="1:32" s="74" customFormat="1" ht="19.2" customHeight="1" x14ac:dyDescent="0.3">
      <c r="B25" s="34"/>
      <c r="C25" s="29"/>
      <c r="D25" s="29"/>
      <c r="E25" s="29"/>
      <c r="F25" s="76"/>
      <c r="G25" s="77"/>
      <c r="H25" s="76"/>
      <c r="I25" s="76"/>
      <c r="J25" s="77"/>
      <c r="K25" s="12"/>
      <c r="L25" s="102"/>
      <c r="M25" s="102"/>
      <c r="N25" s="102"/>
      <c r="O25" s="103"/>
      <c r="P25" s="103"/>
      <c r="Q25" s="88"/>
      <c r="R25" s="102"/>
      <c r="S25" s="102"/>
      <c r="T25" s="34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</row>
    <row r="26" spans="1:32" ht="24" customHeight="1" x14ac:dyDescent="0.3"/>
  </sheetData>
  <mergeCells count="1">
    <mergeCell ref="A4:A17"/>
  </mergeCells>
  <conditionalFormatting sqref="M12:M13">
    <cfRule type="cellIs" dxfId="9" priority="6" operator="lessThan">
      <formula>0</formula>
    </cfRule>
  </conditionalFormatting>
  <conditionalFormatting sqref="N4">
    <cfRule type="cellIs" dxfId="8" priority="8" operator="lessThan">
      <formula>0</formula>
    </cfRule>
  </conditionalFormatting>
  <conditionalFormatting sqref="N10">
    <cfRule type="cellIs" dxfId="7" priority="5" operator="lessThan">
      <formula>0</formula>
    </cfRule>
  </conditionalFormatting>
  <conditionalFormatting sqref="Q3 Q5:Q7 M6:M7 Q14 Q18">
    <cfRule type="cellIs" dxfId="6" priority="35" operator="lessThan">
      <formula>0</formula>
    </cfRule>
  </conditionalFormatting>
  <conditionalFormatting sqref="Q11:Q12">
    <cfRule type="cellIs" dxfId="5" priority="3" operator="lessThan">
      <formula>0</formula>
    </cfRule>
  </conditionalFormatting>
  <conditionalFormatting sqref="R4">
    <cfRule type="cellIs" dxfId="4" priority="4" operator="lessThan">
      <formula>0</formula>
    </cfRule>
  </conditionalFormatting>
  <conditionalFormatting sqref="R10">
    <cfRule type="cellIs" dxfId="3" priority="1" operator="lessThan">
      <formula>0</formula>
    </cfRule>
  </conditionalFormatting>
  <conditionalFormatting sqref="V5:V18">
    <cfRule type="cellIs" dxfId="2" priority="34" operator="equal">
      <formula>"SOLD"</formula>
    </cfRule>
  </conditionalFormatting>
  <conditionalFormatting sqref="AB5:AB10 AB16:AB19">
    <cfRule type="cellIs" dxfId="1" priority="57" operator="equal">
      <formula>#REF!=0</formula>
    </cfRule>
  </conditionalFormatting>
  <conditionalFormatting sqref="AE12">
    <cfRule type="cellIs" dxfId="0" priority="56" operator="greaterThan">
      <formula>$AE$5+$AE$9</formula>
    </cfRule>
  </conditionalFormatting>
  <hyperlinks>
    <hyperlink ref="U9" r:id="rId1" xr:uid="{D2E354D6-45BC-4DA5-8FA8-3500BB5C4DB0}"/>
  </hyperlinks>
  <pageMargins left="0.7" right="0.2" top="0.25" bottom="0.25" header="0.3" footer="0.3"/>
  <pageSetup orientation="landscape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Inputs</vt:lpstr>
      <vt:lpstr>Outputs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Wright</dc:creator>
  <cp:lastModifiedBy>Joel Wright</cp:lastModifiedBy>
  <cp:lastPrinted>2025-08-06T06:07:24Z</cp:lastPrinted>
  <dcterms:created xsi:type="dcterms:W3CDTF">2022-08-25T19:50:20Z</dcterms:created>
  <dcterms:modified xsi:type="dcterms:W3CDTF">2026-01-08T17:19:27Z</dcterms:modified>
</cp:coreProperties>
</file>